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drawings/drawing68.xml" ContentType="application/vnd.openxmlformats-officedocument.drawing+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drawings/drawing39.xml" ContentType="application/vnd.openxmlformats-officedocument.drawing+xml"/>
  <Override PartName="/xl/drawings/drawing57.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Override PartName="/xl/drawings/drawing46.xml" ContentType="application/vnd.openxmlformats-officedocument.drawing+xml"/>
  <Override PartName="/xl/drawings/drawing64.xml" ContentType="application/vnd.openxmlformats-officedocument.drawing+xml"/>
  <Default Extension="xml" ContentType="application/xml"/>
  <Override PartName="/xl/drawings/drawing2.xml" ContentType="application/vnd.openxmlformats-officedocument.drawing+xml"/>
  <Override PartName="/xl/drawings/drawing35.xml" ContentType="application/vnd.openxmlformats-officedocument.drawing+xml"/>
  <Override PartName="/xl/drawings/drawing53.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4.xml" ContentType="application/vnd.openxmlformats-officedocument.drawing+xml"/>
  <Override PartName="/xl/drawings/drawing42.xml" ContentType="application/vnd.openxmlformats-officedocument.drawing+xml"/>
  <Override PartName="/xl/drawings/drawing60.xml" ContentType="application/vnd.openxmlformats-officedocument.drawing+xml"/>
  <Override PartName="/xl/drawings/drawing71.xml" ContentType="application/vnd.openxmlformats-officedocument.drawing+xml"/>
  <Override PartName="/xl/worksheets/sheet69.xml" ContentType="application/vnd.openxmlformats-officedocument.spreadsheetml.worksheet+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Default Extension="png" ContentType="image/png"/>
  <Override PartName="/xl/drawings/drawing69.xml" ContentType="application/vnd.openxmlformats-officedocument.drawing+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58.xml" ContentType="application/vnd.openxmlformats-officedocument.drawing+xml"/>
  <Override PartName="/xl/worksheets/sheet8.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drawings/drawing36.xml" ContentType="application/vnd.openxmlformats-officedocument.drawing+xml"/>
  <Override PartName="/xl/drawings/drawing47.xml" ContentType="application/vnd.openxmlformats-officedocument.drawing+xml"/>
  <Override PartName="/xl/drawings/drawing6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xl/drawings/drawing54.xml" ContentType="application/vnd.openxmlformats-officedocument.drawing+xml"/>
  <Override PartName="/xl/drawings/drawing63.xml" ContentType="application/vnd.openxmlformats-officedocument.drawing+xml"/>
  <Override PartName="/xl/drawings/drawing7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Override PartName="/xl/drawings/drawing52.xml" ContentType="application/vnd.openxmlformats-officedocument.drawing+xml"/>
  <Override PartName="/xl/drawings/drawing61.xml" ContentType="application/vnd.openxmlformats-officedocument.drawing+xml"/>
  <Override PartName="/xl/drawings/drawing70.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drawings/drawing59.xml" ContentType="application/vnd.openxmlformats-officedocument.drawing+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drawings/drawing48.xml" ContentType="application/vnd.openxmlformats-officedocument.drawing+xml"/>
  <Override PartName="/xl/drawings/drawing66.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37.xml" ContentType="application/vnd.openxmlformats-officedocument.drawing+xml"/>
  <Override PartName="/xl/drawings/drawing5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drawings/drawing44.xml" ContentType="application/vnd.openxmlformats-officedocument.drawing+xml"/>
  <Override PartName="/xl/drawings/drawing62.xml" ContentType="application/vnd.openxmlformats-officedocument.drawing+xml"/>
  <Override PartName="/xl/drawings/drawing73.xml" ContentType="application/vnd.openxmlformats-officedocument.drawing+xml"/>
  <Override PartName="/xl/drawings/drawing22.xml" ContentType="application/vnd.openxmlformats-officedocument.drawing+xml"/>
  <Override PartName="/xl/drawings/drawing33.xml" ContentType="application/vnd.openxmlformats-officedocument.drawing+xml"/>
  <Override PartName="/xl/drawings/drawing5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40.xml" ContentType="application/vnd.openxmlformats-officedocument.drawing+xml"/>
  <Override PartName="/xl/worksheets/sheet38.xml" ContentType="application/vnd.openxmlformats-officedocument.spreadsheetml.worksheet+xml"/>
  <Override PartName="/xl/worksheets/sheet67.xml" ContentType="application/vnd.openxmlformats-officedocument.spreadsheetml.workshee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drawings/drawing38.xml" ContentType="application/vnd.openxmlformats-officedocument.drawing+xml"/>
  <Override PartName="/xl/drawings/drawing49.xml" ContentType="application/vnd.openxmlformats-officedocument.drawing+xml"/>
  <Override PartName="/xl/drawings/drawing67.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27.xml" ContentType="application/vnd.openxmlformats-officedocument.drawing+xml"/>
  <Override PartName="/xl/drawings/drawing45.xml" ContentType="application/vnd.openxmlformats-officedocument.drawing+xml"/>
  <Override PartName="/xl/drawings/drawing56.xml" ContentType="application/vnd.openxmlformats-officedocument.drawing+xml"/>
  <Override PartName="/xl/drawings/drawing74.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0" yWindow="-15" windowWidth="45930" windowHeight="15990" tabRatio="931"/>
  </bookViews>
  <sheets>
    <sheet name="Summary" sheetId="159" r:id="rId1"/>
    <sheet name="Note on FS (p7)" sheetId="160" r:id="rId2"/>
    <sheet name="Financial highlights (p7)" sheetId="39" r:id="rId3"/>
    <sheet name="Market environment (p7)" sheetId="41" r:id="rId4"/>
    <sheet name="Op. High. by quarter (p8-9)" sheetId="40" r:id="rId5"/>
    <sheet name="Fin. High. by quarter (p8-9)" sheetId="43" r:id="rId6"/>
    <sheet name="Market envir. price (p8-9)" sheetId="44" r:id="rId7"/>
    <sheet name="Consol. stat. income (p10)" sheetId="46" r:id="rId8"/>
    <sheet name="Sales (p11)" sheetId="47" r:id="rId9"/>
    <sheet name="Deprec. depl. &amp; impairme. (p11)" sheetId="48" r:id="rId10"/>
    <sheet name="Equity in income (loss) (p11)" sheetId="49" r:id="rId11"/>
    <sheet name="Income taxes (p11)" sheetId="50" r:id="rId12"/>
    <sheet name="Adj. items op. income (p12)" sheetId="51" r:id="rId13"/>
    <sheet name="Adj. items net income (p13)" sheetId="52" r:id="rId14"/>
    <sheet name="Cons. balance sheet in (p14)" sheetId="54" r:id="rId15"/>
    <sheet name="Net tangible &amp; intangible (p15)" sheetId="55" r:id="rId16"/>
    <sheet name="Property, plant &amp; equip. (p15)" sheetId="56" r:id="rId17"/>
    <sheet name="Non-current assets (p15)" sheetId="57" r:id="rId18"/>
    <sheet name="Non-current debt (p16)" sheetId="58" r:id="rId19"/>
    <sheet name="Consolidated Equity (p17)" sheetId="59" r:id="rId20"/>
    <sheet name="Net-debt-to-equity ratio (p18)" sheetId="60" r:id="rId21"/>
    <sheet name="Capital replacement cost (p18)" sheetId="61" r:id="rId22"/>
    <sheet name="Capital employed (p18)" sheetId="62" r:id="rId23"/>
    <sheet name="ROACE by bs (p19)" sheetId="63" r:id="rId24"/>
    <sheet name="Conso stat. cash flows (p20)" sheetId="65" r:id="rId25"/>
    <sheet name="Cash flows from op. (p20) " sheetId="66" r:id="rId26"/>
    <sheet name="﻿Gross investments (p21)" sheetId="67" r:id="rId27"/>
    <sheet name="Organic investments by bs (p21)" sheetId="118" r:id="rId28"/>
    <sheet name="Divestments by bs (p21)" sheetId="68" r:id="rId29"/>
    <sheet name="Payroll (p24)" sheetId="69" r:id="rId30"/>
    <sheet name="Number of employees (p24)" sheetId="70" r:id="rId31"/>
    <sheet name="Share information (p25)" sheetId="119" r:id="rId32"/>
    <sheet name="Financial highlights (p27)" sheetId="92" r:id="rId33"/>
    <sheet name="Production (p27)" sheetId="120" r:id="rId34"/>
    <sheet name="Proved reserves (p27)" sheetId="121" r:id="rId35"/>
    <sheet name="Key op. ratios Group (p28)" sheetId="122" r:id="rId36"/>
    <sheet name="Key op. ratios subs. (p28)" sheetId="123" r:id="rId37"/>
    <sheet name="Comb. liquids gas prod. (p29" sheetId="124" r:id="rId38"/>
    <sheet name="Liquids prod. (p30)" sheetId="125" r:id="rId39"/>
    <sheet name="Gas prod. (p31)" sheetId="126" r:id="rId40"/>
    <sheet name="Changes oil bitum. gas (p32-36)" sheetId="127" r:id="rId41"/>
    <sheet name="Changes oil res. (p37-40)" sheetId="128" r:id="rId42"/>
    <sheet name="Changes bitum. res. (p41)" sheetId="129" r:id="rId43"/>
    <sheet name="Changes gas res. (p42-45)" sheetId="130" r:id="rId44"/>
    <sheet name="Results op. activities (p46-47)" sheetId="131" r:id="rId45"/>
    <sheet name="Cost incurred (p48)" sheetId="132" r:id="rId46"/>
    <sheet name="Capitalized cost (p49-50)" sheetId="133" r:id="rId47"/>
    <sheet name="Net cash flows (p51-52)" sheetId="134" r:id="rId48"/>
    <sheet name="Changes net cash flows (p53)" sheetId="135" r:id="rId49"/>
    <sheet name="Oil Gas Acreage (p54)" sheetId="136" r:id="rId50"/>
    <sheet name="Nb. prod. wells (p55)" sheetId="137" r:id="rId51"/>
    <sheet name="Nb.prod.dry.wells drilled (p56)" sheetId="138" r:id="rId52"/>
    <sheet name="Explo.Devpt.wells (p57)" sheetId="139" r:id="rId53"/>
    <sheet name="LNG sales (p59) " sheetId="140" r:id="rId54"/>
    <sheet name="Interests pipelines (p62)" sheetId="141" r:id="rId55"/>
    <sheet name="Pipeline gas sales (p63)" sheetId="142" r:id="rId56"/>
    <sheet name="Financial highlights (p97)" sheetId="79" r:id="rId57"/>
    <sheet name="Operational highlights (p97)" sheetId="143" r:id="rId58"/>
    <sheet name="Refinery capacity (p101)" sheetId="144" r:id="rId59"/>
    <sheet name="Distillation capacity (p101)" sheetId="145" r:id="rId60"/>
    <sheet name="Refinery throughput (p102)" sheetId="146" r:id="rId61"/>
    <sheet name="Utiliz. rate feedstocks (p102)" sheetId="147" r:id="rId62"/>
    <sheet name="Utiliz. rate crude (p102)" sheetId="148" r:id="rId63"/>
    <sheet name="Production levels (p102)" sheetId="149" r:id="rId64"/>
    <sheet name="Main prod. capacities (p103)" sheetId="150" r:id="rId65"/>
    <sheet name="Sales by geo. area (p103)" sheetId="151" r:id="rId66"/>
    <sheet name="Sales by activity (p 104)" sheetId="152" r:id="rId67"/>
    <sheet name="Sales by geo. area (p104)" sheetId="153" r:id="rId68"/>
    <sheet name="Sales by activity (p104)" sheetId="154" r:id="rId69"/>
    <sheet name="﻿Financial highlights (p107)" sheetId="74" r:id="rId70"/>
    <sheet name="Operational highlights (p107)" sheetId="155" r:id="rId71"/>
    <sheet name="Petrol sales by area (p111)" sheetId="156" r:id="rId72"/>
    <sheet name="Petrol. sales by product (p111)" sheetId="157" r:id="rId73"/>
    <sheet name="Service-Stations (p112)" sheetId="158" r:id="rId74"/>
  </sheets>
  <definedNames>
    <definedName name="_xlnm.Print_Area" localSheetId="13">'Adj. items net income (p13)'!$A$1:$G$40</definedName>
    <definedName name="_xlnm.Print_Area" localSheetId="46">'Capitalized cost (p49-50)'!$A$1:$I$51</definedName>
    <definedName name="_xlnm.Print_Area" localSheetId="43">'Changes gas res. (p42-45)'!$A$2:$I$129</definedName>
    <definedName name="_xlnm.Print_Area" localSheetId="48">'Changes net cash flows (p53)'!$A$1:$I$32</definedName>
    <definedName name="_xlnm.Print_Area" localSheetId="37">'Comb. liquids gas prod. (p29'!$A$2:$I$52</definedName>
    <definedName name="_xlnm.Print_Area" localSheetId="14">'Cons. balance sheet in (p14)'!$A$1:$T$60</definedName>
    <definedName name="_xlnm.Print_Area" localSheetId="24">'Conso stat. cash flows (p20)'!$A$1:$H$45</definedName>
    <definedName name="_xlnm.Print_Area" localSheetId="7">'Consol. stat. income (p10)'!$A$2:$J$31</definedName>
    <definedName name="_xlnm.Print_Area" localSheetId="45">'Cost incurred (p48)'!$A$1:$J$52</definedName>
    <definedName name="_xlnm.Print_Area" localSheetId="9">'Deprec. depl. &amp; impairme. (p11)'!$B$2:$L$12</definedName>
    <definedName name="_xlnm.Print_Area" localSheetId="5">'Fin. High. by quarter (p8-9)'!$B$1:$Y$29</definedName>
    <definedName name="_xlnm.Print_Area" localSheetId="2">'Financial highlights (p7)'!$B$2:$O$39</definedName>
    <definedName name="_xlnm.Print_Area" localSheetId="39">'Gas prod. (p31)'!$A$1:$I$49</definedName>
    <definedName name="_xlnm.Print_Area" localSheetId="54">'Interests pipelines (p62)'!$A$1:$H$51</definedName>
    <definedName name="_xlnm.Print_Area" localSheetId="35">'Key op. ratios Group (p28)'!$A$2:$O$18</definedName>
    <definedName name="_xlnm.Print_Area" localSheetId="36">'Key op. ratios subs. (p28)'!$A$1:$O$17</definedName>
    <definedName name="_xlnm.Print_Area" localSheetId="38">'Liquids prod. (p30)'!$A$2:$I$47</definedName>
    <definedName name="_xlnm.Print_Area" localSheetId="53">'LNG sales (p59) '!$A$1:$H$19</definedName>
    <definedName name="_xlnm.Print_Area" localSheetId="64">'Main prod. capacities (p103)'!$A$1:$K$19</definedName>
    <definedName name="_xlnm.Print_Area" localSheetId="6">'Market envir. price (p8-9)'!$A$1:$Y$28</definedName>
    <definedName name="_xlnm.Print_Area" localSheetId="18">'Non-current debt (p16)'!$A$1:$P$43</definedName>
    <definedName name="_xlnm.Print_Area" localSheetId="30">'Number of employees (p24)'!$A$1:$I$34</definedName>
    <definedName name="_xlnm.Print_Area" localSheetId="49">'Oil Gas Acreage (p54)'!$A$1:$I$39</definedName>
    <definedName name="_xlnm.Print_Area" localSheetId="57">'Operational highlights (p97)'!$A$1:$H$10</definedName>
    <definedName name="_xlnm.Print_Area" localSheetId="55">'Pipeline gas sales (p63)'!$A$1:$I$29</definedName>
    <definedName name="_xlnm.Print_Area" localSheetId="33">'Production (p27)'!$A$2:$P$9</definedName>
    <definedName name="_xlnm.Print_Area" localSheetId="34">'Proved reserves (p27)'!$A$1:$O$12</definedName>
    <definedName name="_xlnm.Print_Area" localSheetId="8">'Sales (p11)'!$A$2:$G$26</definedName>
    <definedName name="_xlnm.Print_Area" localSheetId="65">'Sales by geo. area (p103)'!$B$2:$J$11</definedName>
    <definedName name="_xlnm.Print_Area" localSheetId="0">Summary!$B$2:$C$91</definedName>
    <definedName name="_xlnm.Print_Area" localSheetId="61">'Utiliz. rate feedstocks (p102)'!$A$2:$K$15</definedName>
  </definedNames>
  <calcPr calcId="125725"/>
</workbook>
</file>

<file path=xl/calcChain.xml><?xml version="1.0" encoding="utf-8"?>
<calcChain xmlns="http://schemas.openxmlformats.org/spreadsheetml/2006/main">
  <c r="B2" i="157"/>
  <c r="B2" i="156"/>
  <c r="B2" i="155"/>
  <c r="N35" i="144"/>
  <c r="K35"/>
  <c r="J35"/>
  <c r="I35"/>
  <c r="H35"/>
  <c r="G35"/>
  <c r="F35"/>
  <c r="K29"/>
  <c r="J29"/>
  <c r="I29"/>
  <c r="H29"/>
  <c r="G29"/>
  <c r="F29"/>
  <c r="N23"/>
  <c r="L23"/>
  <c r="K23"/>
  <c r="J23"/>
  <c r="G23"/>
  <c r="F23"/>
  <c r="M19"/>
  <c r="K19"/>
  <c r="J19"/>
  <c r="I19"/>
  <c r="H19"/>
  <c r="G19"/>
  <c r="F19"/>
  <c r="M12"/>
  <c r="K12"/>
  <c r="J12"/>
  <c r="H12"/>
  <c r="G12"/>
  <c r="F12"/>
  <c r="B2"/>
  <c r="B2" i="141"/>
  <c r="C15" i="140"/>
  <c r="B2" i="138"/>
  <c r="B2" i="137"/>
  <c r="B2" i="136"/>
  <c r="B2" i="135"/>
  <c r="B2" i="134"/>
  <c r="B2" i="133"/>
  <c r="B2" i="131"/>
  <c r="B2" i="130"/>
  <c r="B2" i="129"/>
  <c r="B2" i="128"/>
  <c r="B2" i="127"/>
  <c r="G40" i="126"/>
  <c r="F40"/>
  <c r="E40"/>
  <c r="D40"/>
  <c r="C40"/>
  <c r="G32"/>
  <c r="F32"/>
  <c r="E32"/>
  <c r="D32"/>
  <c r="C32"/>
  <c r="G25"/>
  <c r="F25"/>
  <c r="E25"/>
  <c r="D25"/>
  <c r="C25"/>
  <c r="G18"/>
  <c r="F18"/>
  <c r="E18"/>
  <c r="D18"/>
  <c r="C18"/>
  <c r="G13"/>
  <c r="F13"/>
  <c r="E13"/>
  <c r="E39" s="1"/>
  <c r="D13"/>
  <c r="D39" s="1"/>
  <c r="C13"/>
  <c r="G5"/>
  <c r="G39" s="1"/>
  <c r="F5"/>
  <c r="F39" s="1"/>
  <c r="E5"/>
  <c r="D5"/>
  <c r="C5"/>
  <c r="C39" s="1"/>
  <c r="G39" i="125"/>
  <c r="F39"/>
  <c r="E39"/>
  <c r="D39"/>
  <c r="C39"/>
  <c r="G34"/>
  <c r="F34"/>
  <c r="E34"/>
  <c r="D34"/>
  <c r="C34"/>
  <c r="G26"/>
  <c r="F26"/>
  <c r="E26"/>
  <c r="D26"/>
  <c r="C26"/>
  <c r="G18"/>
  <c r="F18"/>
  <c r="E18"/>
  <c r="D18"/>
  <c r="C18"/>
  <c r="G13"/>
  <c r="F13"/>
  <c r="E13"/>
  <c r="D13"/>
  <c r="D38" s="1"/>
  <c r="C13"/>
  <c r="G5"/>
  <c r="G38" s="1"/>
  <c r="F5"/>
  <c r="F38" s="1"/>
  <c r="E5"/>
  <c r="E38" s="1"/>
  <c r="D5"/>
  <c r="C5"/>
  <c r="C38" s="1"/>
  <c r="B2"/>
  <c r="G43" i="124"/>
  <c r="F43"/>
  <c r="E43"/>
  <c r="D43"/>
  <c r="C43"/>
  <c r="G35"/>
  <c r="F35"/>
  <c r="E35"/>
  <c r="D35"/>
  <c r="C35"/>
  <c r="G27"/>
  <c r="F27"/>
  <c r="E27"/>
  <c r="D27"/>
  <c r="C27"/>
  <c r="G19"/>
  <c r="F19"/>
  <c r="E19"/>
  <c r="D19"/>
  <c r="C19"/>
  <c r="G14"/>
  <c r="F14"/>
  <c r="E14"/>
  <c r="D14"/>
  <c r="D42" s="1"/>
  <c r="C14"/>
  <c r="G5"/>
  <c r="G42" s="1"/>
  <c r="F5"/>
  <c r="F42" s="1"/>
  <c r="E5"/>
  <c r="E42" s="1"/>
  <c r="D5"/>
  <c r="C5"/>
  <c r="C42" s="1"/>
  <c r="B2" i="123"/>
  <c r="B2" i="120"/>
  <c r="C13" i="70"/>
  <c r="C14"/>
  <c r="C16"/>
  <c r="C8" i="118"/>
  <c r="C10" i="67"/>
  <c r="C17"/>
  <c r="C22" i="63"/>
  <c r="C7" i="62"/>
  <c r="C68" i="59"/>
  <c r="D68"/>
  <c r="E68"/>
  <c r="F68"/>
  <c r="G68"/>
  <c r="H68"/>
  <c r="I68"/>
  <c r="C28" i="58"/>
  <c r="D28"/>
  <c r="C18" i="55"/>
  <c r="C15" i="54"/>
  <c r="C24"/>
  <c r="C31"/>
  <c r="C33"/>
  <c r="C39"/>
  <c r="C10" i="48"/>
  <c r="C10" i="47"/>
  <c r="C13"/>
  <c r="C14"/>
  <c r="C15"/>
  <c r="C17"/>
  <c r="C24"/>
  <c r="C8" i="46"/>
  <c r="B2" i="48"/>
  <c r="B2" i="66"/>
  <c r="B2" i="65"/>
  <c r="B2" i="52"/>
  <c r="B2" i="51"/>
  <c r="B2" i="70"/>
  <c r="B2" i="68"/>
  <c r="B2" i="63"/>
  <c r="B2" i="62"/>
  <c r="B2" i="61"/>
  <c r="B2" i="60"/>
  <c r="B2" i="59"/>
  <c r="B2" i="58"/>
  <c r="B2" i="56"/>
  <c r="B2" i="55"/>
  <c r="B2" i="54"/>
  <c r="B2" i="49"/>
  <c r="B2" i="47"/>
  <c r="B2" i="46"/>
  <c r="B2" i="44"/>
  <c r="B2" i="43"/>
  <c r="B2" i="41"/>
  <c r="B2" i="40"/>
</calcChain>
</file>

<file path=xl/sharedStrings.xml><?xml version="1.0" encoding="utf-8"?>
<sst xmlns="http://schemas.openxmlformats.org/spreadsheetml/2006/main" count="4719" uniqueCount="1124">
  <si>
    <t>Sales</t>
  </si>
  <si>
    <t>Net income (Group share)</t>
  </si>
  <si>
    <r>
      <t>Adjusted net income (Group share)</t>
    </r>
    <r>
      <rPr>
        <b/>
        <vertAlign val="superscript"/>
        <sz val="9"/>
        <rFont val="Arial"/>
        <family val="2"/>
      </rPr>
      <t>(1)</t>
    </r>
  </si>
  <si>
    <t>Cash flow from operating activities</t>
  </si>
  <si>
    <t>(in million dollars, except percent and per share amounts)</t>
  </si>
  <si>
    <t>Quarters</t>
  </si>
  <si>
    <t>Full Year</t>
  </si>
  <si>
    <r>
      <t>1</t>
    </r>
    <r>
      <rPr>
        <b/>
        <vertAlign val="superscript"/>
        <sz val="10"/>
        <color rgb="FF3876AF"/>
        <rFont val="Arial"/>
        <family val="2"/>
      </rPr>
      <t>st</t>
    </r>
  </si>
  <si>
    <r>
      <t>2</t>
    </r>
    <r>
      <rPr>
        <b/>
        <vertAlign val="superscript"/>
        <sz val="10"/>
        <color rgb="FF3876AF"/>
        <rFont val="Arial"/>
        <family val="2"/>
      </rPr>
      <t>nd</t>
    </r>
  </si>
  <si>
    <r>
      <t>3</t>
    </r>
    <r>
      <rPr>
        <b/>
        <vertAlign val="superscript"/>
        <sz val="10"/>
        <color rgb="FF3876AF"/>
        <rFont val="Arial"/>
        <family val="2"/>
      </rPr>
      <t>rd</t>
    </r>
  </si>
  <si>
    <r>
      <t>4</t>
    </r>
    <r>
      <rPr>
        <b/>
        <vertAlign val="superscript"/>
        <sz val="10"/>
        <color rgb="FF3876AF"/>
        <rFont val="Arial"/>
        <family val="2"/>
      </rPr>
      <t>th</t>
    </r>
  </si>
  <si>
    <t>Upstream</t>
  </si>
  <si>
    <t>Refining &amp; Chemicals</t>
  </si>
  <si>
    <t>Marketing &amp; Services</t>
  </si>
  <si>
    <t>(in million dollars)</t>
  </si>
  <si>
    <t>-</t>
  </si>
  <si>
    <t>Net-debt-to-equity ratio (as of end of period)</t>
  </si>
  <si>
    <t>Fully-diluted weighted-average number of shares</t>
  </si>
  <si>
    <t>Number of shares bought back during the period</t>
  </si>
  <si>
    <t>Share buybacks (B$)</t>
  </si>
  <si>
    <t xml:space="preserve"> </t>
  </si>
  <si>
    <t>For the year ended December 31,</t>
  </si>
  <si>
    <t>Excise taxes</t>
  </si>
  <si>
    <t>Purchases, net of inventory variation</t>
  </si>
  <si>
    <t>Other operating expenses</t>
  </si>
  <si>
    <t>Exploration costs</t>
  </si>
  <si>
    <t>Other income</t>
  </si>
  <si>
    <t>Other expense</t>
  </si>
  <si>
    <t>Financial interest on debt</t>
  </si>
  <si>
    <t>Other financial income</t>
  </si>
  <si>
    <t>Other financial expense</t>
  </si>
  <si>
    <t>Equity in income (loss) of affiliates</t>
  </si>
  <si>
    <t>Income taxes</t>
  </si>
  <si>
    <t>Consolidated net income</t>
  </si>
  <si>
    <t>Group share</t>
  </si>
  <si>
    <t>Minority interests</t>
  </si>
  <si>
    <t>Adjusted net income</t>
  </si>
  <si>
    <t>Corporate</t>
  </si>
  <si>
    <t>Total</t>
  </si>
  <si>
    <t>By business segment including inter-segment sales</t>
  </si>
  <si>
    <t>Inter-segment sales</t>
  </si>
  <si>
    <t>By geographic area excluding inter-segment sales</t>
  </si>
  <si>
    <t>France</t>
  </si>
  <si>
    <t>Rest of Europe</t>
  </si>
  <si>
    <t>North America</t>
  </si>
  <si>
    <t>Africa</t>
  </si>
  <si>
    <t>Rest of world</t>
  </si>
  <si>
    <t>As of December 31,</t>
  </si>
  <si>
    <t>Deferred income taxes</t>
  </si>
  <si>
    <t>Year 2013</t>
  </si>
  <si>
    <t>Inventory valuation effect</t>
  </si>
  <si>
    <t>Effect of changes in fair value</t>
  </si>
  <si>
    <t>Restructuring charges</t>
  </si>
  <si>
    <t>Year 2012</t>
  </si>
  <si>
    <t>Gains (losses) on asset sales</t>
  </si>
  <si>
    <t>ASSETS</t>
  </si>
  <si>
    <t>Property, plant and equipment, net</t>
  </si>
  <si>
    <t>Equity affiliates: investments and loans</t>
  </si>
  <si>
    <t>Other investments</t>
  </si>
  <si>
    <t>Other non-current assets</t>
  </si>
  <si>
    <t>Total non-current assets</t>
  </si>
  <si>
    <t>Current assets</t>
  </si>
  <si>
    <t>Accounts receivable, net</t>
  </si>
  <si>
    <t>Other current assets</t>
  </si>
  <si>
    <t>Current financial instruments</t>
  </si>
  <si>
    <t>Cash and cash equivalents</t>
  </si>
  <si>
    <t>Assets classified as held for sale</t>
  </si>
  <si>
    <t>Total current assets</t>
  </si>
  <si>
    <t>Paid-in surplus and retained earnings</t>
  </si>
  <si>
    <t>Currency translation adjustment</t>
  </si>
  <si>
    <t>Treasury shares</t>
  </si>
  <si>
    <t>Non-current liabilities</t>
  </si>
  <si>
    <t>Employee benefits</t>
  </si>
  <si>
    <t>Provisions and other non-current liabilities</t>
  </si>
  <si>
    <t>Non-current financial debt</t>
  </si>
  <si>
    <t>Total non-current liabilities</t>
  </si>
  <si>
    <t>Current liabilities</t>
  </si>
  <si>
    <t>Accounts payable</t>
  </si>
  <si>
    <t>Other creditors and accrued liabilities</t>
  </si>
  <si>
    <t>Current borrowings</t>
  </si>
  <si>
    <t>Other current financial liabilities</t>
  </si>
  <si>
    <t>Total current liabilities</t>
  </si>
  <si>
    <t>Non-controlling interests</t>
  </si>
  <si>
    <t>Tangibles</t>
  </si>
  <si>
    <t>Intangibles</t>
  </si>
  <si>
    <t>Unproved properties</t>
  </si>
  <si>
    <t>Work in progress</t>
  </si>
  <si>
    <t>Total Upstream properties</t>
  </si>
  <si>
    <t>Land</t>
  </si>
  <si>
    <t>Buildings</t>
  </si>
  <si>
    <t>Construction in progress</t>
  </si>
  <si>
    <t>Other</t>
  </si>
  <si>
    <r>
      <t>NON-CURRENT ASSETS BY BUSINESS SEGMENT</t>
    </r>
    <r>
      <rPr>
        <b/>
        <vertAlign val="superscript"/>
        <sz val="12"/>
        <color rgb="FFFF6E23"/>
        <rFont val="Arial"/>
        <family val="2"/>
      </rPr>
      <t>(1)</t>
    </r>
  </si>
  <si>
    <t>%</t>
  </si>
  <si>
    <t>Euro</t>
  </si>
  <si>
    <t>Other currencies</t>
  </si>
  <si>
    <t>Floating rates</t>
  </si>
  <si>
    <t>Common shares issued</t>
  </si>
  <si>
    <t>Paid-in 
surplus and 
retained earnings</t>
  </si>
  <si>
    <t>Cumulative
translation adjustments</t>
  </si>
  <si>
    <t>Shareholders’
equity</t>
  </si>
  <si>
    <t>Number</t>
  </si>
  <si>
    <t>Amount</t>
  </si>
  <si>
    <t>Dividend</t>
  </si>
  <si>
    <t>Issuance of common shares</t>
  </si>
  <si>
    <t>Purchase of treasury shares</t>
  </si>
  <si>
    <t>Share cancellation</t>
  </si>
  <si>
    <t>Translation adjustments</t>
  </si>
  <si>
    <t>Other operations with minority interests</t>
  </si>
  <si>
    <t>Other comprehensive income</t>
  </si>
  <si>
    <t>Share-based payments</t>
  </si>
  <si>
    <t>Other items</t>
  </si>
  <si>
    <t>Net income 2012</t>
  </si>
  <si>
    <t>Shareholder’s equity</t>
  </si>
  <si>
    <t>Net-debt-to-equity ratio</t>
  </si>
  <si>
    <t>Assets and liabilities classified as held for sale</t>
  </si>
  <si>
    <t>Working capital</t>
  </si>
  <si>
    <t>Capital employed</t>
  </si>
  <si>
    <t>Adjusted net operating income</t>
  </si>
  <si>
    <t>ROACE</t>
  </si>
  <si>
    <t>Group</t>
  </si>
  <si>
    <t>Non-current liabilities, valuation allowances, and deferred taxes</t>
  </si>
  <si>
    <t>Impact of coverage of pension benefit plans</t>
  </si>
  <si>
    <t>(Gains) losses on sales of assets</t>
  </si>
  <si>
    <t>(Increase) decrease in working capital</t>
  </si>
  <si>
    <t>Other changes, net</t>
  </si>
  <si>
    <t>Intangible assets and property, plant, and equipment additions</t>
  </si>
  <si>
    <t>Acquisition of subsidiaries, net of cash acquired</t>
  </si>
  <si>
    <t>Investments in equity affiliates and other securities</t>
  </si>
  <si>
    <t>Increase in non-current loans</t>
  </si>
  <si>
    <t>Total expenditures</t>
  </si>
  <si>
    <t>Proceeds from disposal of intangible assets, and property, plant and equipment</t>
  </si>
  <si>
    <t>Proceeds from disposal of subsidiaries, net of cash sold</t>
  </si>
  <si>
    <t>Proceeds from disposal of non-current investments</t>
  </si>
  <si>
    <t>Repayment of non-current loans</t>
  </si>
  <si>
    <t>Total divestments</t>
  </si>
  <si>
    <t>Cash flow used in investing activities</t>
  </si>
  <si>
    <t>Net issuance (repayment) of non-current debt</t>
  </si>
  <si>
    <t>Net increase (decrease) in cash and cash equivalents</t>
  </si>
  <si>
    <t>Effect of exchange rates</t>
  </si>
  <si>
    <t>Cash and cash equivalents at the beginning of the period</t>
  </si>
  <si>
    <t>Cash and cash equivalents at the end of the period</t>
  </si>
  <si>
    <t>By business segment</t>
  </si>
  <si>
    <t>By geographic area</t>
  </si>
  <si>
    <t>Market environment</t>
  </si>
  <si>
    <t>Average euro-dollar ($/€)</t>
  </si>
  <si>
    <t>Brent price ($/b)</t>
  </si>
  <si>
    <t>TOTAL average gas price ($/MBtu)</t>
  </si>
  <si>
    <r>
      <t>PAYROLL</t>
    </r>
    <r>
      <rPr>
        <b/>
        <vertAlign val="superscript"/>
        <sz val="12"/>
        <color rgb="FFFF6E23"/>
        <rFont val="Arial"/>
        <family val="2"/>
      </rPr>
      <t>(1)</t>
    </r>
  </si>
  <si>
    <r>
      <t>Number of employees by region</t>
    </r>
    <r>
      <rPr>
        <b/>
        <vertAlign val="superscript"/>
        <sz val="9"/>
        <rFont val="Arial"/>
        <family val="2"/>
      </rPr>
      <t>(1)</t>
    </r>
  </si>
  <si>
    <r>
      <t>Number of employees by business segment</t>
    </r>
    <r>
      <rPr>
        <b/>
        <vertAlign val="superscript"/>
        <sz val="9"/>
        <rFont val="Arial"/>
        <family val="2"/>
      </rPr>
      <t>(1)</t>
    </r>
  </si>
  <si>
    <t>Net income 2013</t>
  </si>
  <si>
    <t>Refining &amp; Chemicals</t>
  </si>
  <si>
    <t>Marketing &amp; Services</t>
  </si>
  <si>
    <t>Shares outstanding (as of end of period)</t>
  </si>
  <si>
    <t>Earnings per share ($)</t>
  </si>
  <si>
    <t>Fully-diluted earnings per share ($)</t>
  </si>
  <si>
    <t>Adjusted fully-diluted earnings per share ($)</t>
  </si>
  <si>
    <t>Total assets</t>
  </si>
  <si>
    <t>Total shareholders’ equity – Group share</t>
  </si>
  <si>
    <t>Total shareholders’ equity</t>
  </si>
  <si>
    <t>Undistributed affiliates’ equity earnings</t>
  </si>
  <si>
    <t>Cash dividend paid:</t>
  </si>
  <si>
    <t>Non controlling interest</t>
  </si>
  <si>
    <t>(Increase) decrease in current borrowings</t>
  </si>
  <si>
    <t>(Increase) decrease in current financial assets and liabilities</t>
  </si>
  <si>
    <t>(in million dollars, except percent, per share amounts and share buybacks)</t>
  </si>
  <si>
    <t>(in million dollars, except per share amounts)</t>
  </si>
  <si>
    <t>FINANCIAL HIGHLIGHTS</t>
  </si>
  <si>
    <t>Year 2014</t>
  </si>
  <si>
    <t>Net income 2014</t>
  </si>
  <si>
    <r>
      <t>Price realizations</t>
    </r>
    <r>
      <rPr>
        <b/>
        <vertAlign val="superscript"/>
        <sz val="9"/>
        <rFont val="Arial"/>
        <family val="2"/>
      </rPr>
      <t>(2)</t>
    </r>
  </si>
  <si>
    <r>
      <t>TOTAL average liquids price ($/b)</t>
    </r>
    <r>
      <rPr>
        <vertAlign val="superscript"/>
        <sz val="9"/>
        <rFont val="Arial"/>
        <family val="2"/>
      </rPr>
      <t>(3)</t>
    </r>
  </si>
  <si>
    <t>Year 2011</t>
  </si>
  <si>
    <t>As of December 31, 2012</t>
  </si>
  <si>
    <t>As of December 31, 2013</t>
  </si>
  <si>
    <t>As of December 31, 2014</t>
  </si>
  <si>
    <t>Long-term liabilities</t>
  </si>
  <si>
    <t>New Energies</t>
  </si>
  <si>
    <r>
      <t>Cash flow (from)</t>
    </r>
    <r>
      <rPr>
        <b/>
        <sz val="9"/>
        <rFont val="Arial"/>
        <family val="2"/>
      </rPr>
      <t>/</t>
    </r>
    <r>
      <rPr>
        <b/>
        <sz val="9"/>
        <rFont val="Arial"/>
        <family val="2"/>
      </rPr>
      <t>used financing activities</t>
    </r>
  </si>
  <si>
    <t>Cash flow used in financing activities</t>
  </si>
  <si>
    <r>
      <t>Average refining margins ($/t) - ERMI</t>
    </r>
    <r>
      <rPr>
        <vertAlign val="superscript"/>
        <sz val="9"/>
        <rFont val="Arial"/>
        <family val="2"/>
      </rPr>
      <t>(1)</t>
    </r>
  </si>
  <si>
    <r>
      <t>Full Year</t>
    </r>
    <r>
      <rPr>
        <b/>
        <vertAlign val="superscript"/>
        <sz val="10"/>
        <color rgb="FF3876AF"/>
        <rFont val="Arial"/>
        <family val="2"/>
      </rPr>
      <t>(2)</t>
    </r>
  </si>
  <si>
    <t>INCOME TAXES</t>
  </si>
  <si>
    <r>
      <t>Sales of treasury shares</t>
    </r>
    <r>
      <rPr>
        <vertAlign val="superscript"/>
        <sz val="9"/>
        <rFont val="Arial"/>
        <family val="2"/>
      </rPr>
      <t>(1)</t>
    </r>
  </si>
  <si>
    <r>
      <t xml:space="preserve">(in million </t>
    </r>
    <r>
      <rPr>
        <sz val="10"/>
        <color rgb="FF3876AF"/>
        <rFont val="Arial Italic"/>
      </rPr>
      <t>dollars</t>
    </r>
    <r>
      <rPr>
        <i/>
        <sz val="10"/>
        <color rgb="FF3876AF"/>
        <rFont val="Arial"/>
        <family val="2"/>
      </rPr>
      <t xml:space="preserve"> except percent)</t>
    </r>
  </si>
  <si>
    <t>Machinery plant and equipment (including transportation equipment)</t>
  </si>
  <si>
    <r>
      <t>(in million</t>
    </r>
    <r>
      <rPr>
        <sz val="10"/>
        <color rgb="FF3876AF"/>
        <rFont val="Arial"/>
        <family val="2"/>
      </rPr>
      <t xml:space="preserve"> </t>
    </r>
    <r>
      <rPr>
        <sz val="10"/>
        <color rgb="FF3876AF"/>
        <rFont val="Arial Italic"/>
      </rPr>
      <t>dollars</t>
    </r>
    <r>
      <rPr>
        <i/>
        <sz val="10"/>
        <color rgb="FF3876AF"/>
        <rFont val="Arial Italic"/>
        <family val="2"/>
      </rPr>
      <t xml:space="preserve">, </t>
    </r>
    <r>
      <rPr>
        <i/>
        <sz val="10"/>
        <color rgb="FF3876AF"/>
        <rFont val="Arial"/>
        <family val="2"/>
      </rPr>
      <t>except percent)</t>
    </r>
  </si>
  <si>
    <r>
      <t xml:space="preserve">(in million </t>
    </r>
    <r>
      <rPr>
        <sz val="10"/>
        <color rgb="FF3876AF"/>
        <rFont val="Arial Italic"/>
      </rPr>
      <t>dollars</t>
    </r>
    <r>
      <rPr>
        <i/>
        <sz val="10"/>
        <color rgb="FF3876AF"/>
        <rFont val="Arial Italic"/>
        <family val="2"/>
      </rPr>
      <t>,</t>
    </r>
    <r>
      <rPr>
        <i/>
        <sz val="10"/>
        <color rgb="FF3876AF"/>
        <rFont val="Arial"/>
        <family val="2"/>
      </rPr>
      <t xml:space="preserve"> except percent)</t>
    </r>
  </si>
  <si>
    <t>Divestments (at the sale price)</t>
  </si>
  <si>
    <t>Intangible assets, net</t>
  </si>
  <si>
    <t>Inventories, net</t>
  </si>
  <si>
    <t>Common shares</t>
  </si>
  <si>
    <t>Proved properties</t>
  </si>
  <si>
    <t>(1) These analyses are presented after the impact of interest rate and currency swaps.</t>
  </si>
  <si>
    <t>As of January 1, 2012</t>
  </si>
  <si>
    <t>(in millions of dollars, except percent)</t>
  </si>
  <si>
    <t>Cash flow from operations</t>
  </si>
  <si>
    <t>Divestments</t>
  </si>
  <si>
    <r>
      <rPr>
        <b/>
        <sz val="12"/>
        <color rgb="FFFF6E23"/>
        <rFont val="Lucida Sans Unicode"/>
        <family val="2"/>
      </rPr>
      <t>﻿</t>
    </r>
    <r>
      <rPr>
        <b/>
        <sz val="12"/>
        <color rgb="FFFF6E23"/>
        <rFont val="Arial Bold"/>
        <family val="2"/>
      </rPr>
      <t>FINANCIAL HIGHLIGHTS</t>
    </r>
  </si>
  <si>
    <t>Contribution of Specialty Chemicals</t>
  </si>
  <si>
    <r>
      <t>FINANCIAL HIGHLIGHTS</t>
    </r>
    <r>
      <rPr>
        <b/>
        <vertAlign val="superscript"/>
        <sz val="12"/>
        <color rgb="FFFF6E23"/>
        <rFont val="Arial"/>
        <family val="2"/>
      </rPr>
      <t>(1)</t>
    </r>
  </si>
  <si>
    <r>
      <t>Adjusted fully diluted earnings per share ($)</t>
    </r>
    <r>
      <rPr>
        <vertAlign val="superscript"/>
        <sz val="9"/>
        <rFont val="Arial"/>
        <family val="2"/>
      </rPr>
      <t>(1)</t>
    </r>
  </si>
  <si>
    <r>
      <t>Analysis by currency</t>
    </r>
    <r>
      <rPr>
        <b/>
        <vertAlign val="superscript"/>
        <sz val="9"/>
        <rFont val="Arial"/>
        <family val="2"/>
      </rPr>
      <t>(1)</t>
    </r>
  </si>
  <si>
    <r>
      <t>Analysis by interest rate</t>
    </r>
    <r>
      <rPr>
        <b/>
        <vertAlign val="superscript"/>
        <sz val="9"/>
        <rFont val="Arial"/>
        <family val="2"/>
      </rPr>
      <t>(1)</t>
    </r>
  </si>
  <si>
    <t>As of December 31, 2015</t>
  </si>
  <si>
    <t>Net income 2015</t>
  </si>
  <si>
    <t>Return on Equity (ROE)</t>
  </si>
  <si>
    <r>
      <rPr>
        <sz val="8"/>
        <color theme="1"/>
        <rFont val="Krungthep"/>
        <family val="2"/>
      </rPr>
      <t>﻿</t>
    </r>
    <r>
      <rPr>
        <sz val="8"/>
        <color theme="1"/>
        <rFont val="Arial"/>
        <family val="2"/>
      </rPr>
      <t>(1) Adjusted results are defined as income at replacement cost, excluding non-recurring items, and excluding the impact of fair value changes.</t>
    </r>
  </si>
  <si>
    <r>
      <rPr>
        <sz val="8"/>
        <color theme="1"/>
        <rFont val="Krungthep"/>
        <family val="2"/>
      </rPr>
      <t>﻿</t>
    </r>
    <r>
      <rPr>
        <sz val="8"/>
        <color theme="1"/>
        <rFont val="Arial"/>
        <family val="2"/>
      </rPr>
      <t>(1) Total’s European Refining Margin Indicator (ERMI); published quarterly by the Group.</t>
    </r>
  </si>
  <si>
    <r>
      <t>Price realizations</t>
    </r>
    <r>
      <rPr>
        <b/>
        <vertAlign val="superscript"/>
        <sz val="9"/>
        <rFont val="Arial"/>
        <family val="2"/>
      </rPr>
      <t> (2)</t>
    </r>
  </si>
  <si>
    <r>
      <t>Average refining margins ($</t>
    </r>
    <r>
      <rPr>
        <sz val="9"/>
        <rFont val="Monaco"/>
        <family val="2"/>
      </rPr>
      <t>⁠</t>
    </r>
    <r>
      <rPr>
        <sz val="9"/>
        <rFont val="Arial"/>
        <family val="2"/>
      </rPr>
      <t>/</t>
    </r>
    <r>
      <rPr>
        <sz val="9"/>
        <rFont val="Monaco"/>
        <family val="2"/>
      </rPr>
      <t>⁠</t>
    </r>
    <r>
      <rPr>
        <sz val="9"/>
        <rFont val="Arial"/>
        <family val="2"/>
      </rPr>
      <t>t) – ERMI </t>
    </r>
    <r>
      <rPr>
        <vertAlign val="superscript"/>
        <sz val="9"/>
        <rFont val="Arial"/>
        <family val="2"/>
      </rPr>
      <t>(1)</t>
    </r>
  </si>
  <si>
    <r>
      <t>TOTAL average liquids price ($</t>
    </r>
    <r>
      <rPr>
        <sz val="9"/>
        <rFont val="Monaco"/>
        <family val="2"/>
      </rPr>
      <t>⁠</t>
    </r>
    <r>
      <rPr>
        <sz val="9"/>
        <rFont val="Arial"/>
        <family val="2"/>
      </rPr>
      <t>/</t>
    </r>
    <r>
      <rPr>
        <sz val="9"/>
        <rFont val="Monaco"/>
        <family val="2"/>
      </rPr>
      <t>⁠</t>
    </r>
    <r>
      <rPr>
        <sz val="9"/>
        <rFont val="Arial"/>
        <family val="2"/>
      </rPr>
      <t>b)</t>
    </r>
    <r>
      <rPr>
        <vertAlign val="superscript"/>
        <sz val="9"/>
        <rFont val="Arial"/>
        <family val="2"/>
      </rPr>
      <t> (3)</t>
    </r>
  </si>
  <si>
    <r>
      <rPr>
        <sz val="8"/>
        <color theme="1"/>
        <rFont val="Krungthep"/>
        <family val="2"/>
      </rPr>
      <t>﻿</t>
    </r>
    <r>
      <rPr>
        <sz val="8"/>
        <color theme="1"/>
        <rFont val="Arial"/>
        <family val="2"/>
      </rPr>
      <t>(3) Crude oil and natural gas liquids.</t>
    </r>
  </si>
  <si>
    <t xml:space="preserve">     Revenues from sales</t>
  </si>
  <si>
    <t xml:space="preserve">     Cost of net debt</t>
  </si>
  <si>
    <t>﻿Upstream</t>
  </si>
  <si>
    <t>LIABILITIES AND SHAREHOLDERS’ EQUITY</t>
  </si>
  <si>
    <t>Shareholders’ equity</t>
  </si>
  <si>
    <r>
      <t>Total</t>
    </r>
    <r>
      <rPr>
        <b/>
        <vertAlign val="superscript"/>
        <sz val="9"/>
        <color rgb="FF3876AF"/>
        <rFont val="Arial"/>
        <family val="2"/>
      </rPr>
      <t> (1)</t>
    </r>
  </si>
  <si>
    <t>Norwegian Krones</t>
  </si>
  <si>
    <t>Issuance of perpetual subordinated notes</t>
  </si>
  <si>
    <t>Payments on perpetual subordinated notes</t>
  </si>
  <si>
    <r>
      <t>Sales of treasury shares</t>
    </r>
    <r>
      <rPr>
        <vertAlign val="superscript"/>
        <sz val="9"/>
        <rFont val="Arial"/>
        <family val="2"/>
      </rPr>
      <t> (1)</t>
    </r>
  </si>
  <si>
    <r>
      <rPr>
        <sz val="8"/>
        <color theme="1"/>
        <rFont val="Krungthep"/>
        <family val="2"/>
      </rPr>
      <t>﻿</t>
    </r>
    <r>
      <rPr>
        <sz val="8"/>
        <color theme="1"/>
        <rFont val="Arial"/>
        <family val="2"/>
      </rPr>
      <t>(1) Treasury shares related to the restricted stock grants.</t>
    </r>
  </si>
  <si>
    <r>
      <t>Average capital employed</t>
    </r>
    <r>
      <rPr>
        <vertAlign val="superscript"/>
        <sz val="9"/>
        <rFont val="Arial"/>
        <family val="2"/>
      </rPr>
      <t> (1)</t>
    </r>
  </si>
  <si>
    <r>
      <t>Average capital employed </t>
    </r>
    <r>
      <rPr>
        <vertAlign val="superscript"/>
        <sz val="9"/>
        <rFont val="Arial"/>
        <family val="2"/>
      </rPr>
      <t>(1)</t>
    </r>
  </si>
  <si>
    <t>– Parent company shareholders</t>
  </si>
  <si>
    <t>– Treasury shares</t>
  </si>
  <si>
    <t>– Parent company’s shareholders</t>
  </si>
  <si>
    <t>– Minority shareholders</t>
  </si>
  <si>
    <r>
      <rPr>
        <b/>
        <sz val="12"/>
        <color rgb="FFFF6E23"/>
        <rFont val="Krungthep"/>
        <family val="2"/>
      </rPr>
      <t>﻿</t>
    </r>
    <r>
      <rPr>
        <b/>
        <sz val="12"/>
        <color rgb="FFFF6E23"/>
        <rFont val="Arial"/>
        <family val="2"/>
      </rPr>
      <t>GROSS INVESTMENTS </t>
    </r>
    <r>
      <rPr>
        <b/>
        <vertAlign val="superscript"/>
        <sz val="12"/>
        <color rgb="FFFF6E23"/>
        <rFont val="Arial"/>
        <family val="2"/>
      </rPr>
      <t>(1)</t>
    </r>
  </si>
  <si>
    <r>
      <rPr>
        <b/>
        <sz val="12"/>
        <color rgb="FFFF6E23"/>
        <rFont val="Krungthep"/>
        <family val="2"/>
      </rPr>
      <t>﻿</t>
    </r>
    <r>
      <rPr>
        <b/>
        <sz val="12"/>
        <color rgb="FFFF6E23"/>
        <rFont val="Arial"/>
        <family val="2"/>
      </rPr>
      <t>ORGANIC INVESTMENTS</t>
    </r>
    <r>
      <rPr>
        <b/>
        <vertAlign val="superscript"/>
        <sz val="12"/>
        <color rgb="FFFF6E23"/>
        <rFont val="Arial"/>
        <family val="2"/>
      </rPr>
      <t> (2)</t>
    </r>
    <r>
      <rPr>
        <b/>
        <sz val="12"/>
        <color rgb="FFFF6E23"/>
        <rFont val="Arial"/>
        <family val="2"/>
      </rPr>
      <t xml:space="preserve"> BY BUSINESS SEGMENT</t>
    </r>
  </si>
  <si>
    <r>
      <rPr>
        <sz val="8"/>
        <color theme="1"/>
        <rFont val="Krungthep"/>
        <family val="2"/>
      </rPr>
      <t>﻿</t>
    </r>
    <r>
      <rPr>
        <sz val="8"/>
        <color theme="1"/>
        <rFont val="Arial"/>
        <family val="2"/>
      </rPr>
      <t>(1) Personnel expenses and number of employees of fully-consolidated subsidiaries.</t>
    </r>
  </si>
  <si>
    <t>Exploration &amp; Production</t>
  </si>
  <si>
    <t>Gas &amp; Power</t>
  </si>
  <si>
    <t>Trading &amp; Shipping</t>
  </si>
  <si>
    <r>
      <t>Adjusted net operating income </t>
    </r>
    <r>
      <rPr>
        <vertAlign val="superscript"/>
        <sz val="9"/>
        <rFont val="Arial"/>
        <family val="2"/>
      </rPr>
      <t>(1)</t>
    </r>
  </si>
  <si>
    <r>
      <rPr>
        <sz val="8"/>
        <color theme="1"/>
        <rFont val="Krungthep"/>
        <family val="2"/>
      </rPr>
      <t>﻿</t>
    </r>
    <r>
      <rPr>
        <sz val="8"/>
        <color theme="1"/>
        <rFont val="Arial"/>
        <family val="2"/>
      </rPr>
      <t>(3) Organic investments = net investments, excluding acquisitions, divestments and other operations with non-controlling interests.</t>
    </r>
  </si>
  <si>
    <r>
      <t>Gross investments </t>
    </r>
    <r>
      <rPr>
        <vertAlign val="superscript"/>
        <sz val="9"/>
        <rFont val="Arial"/>
        <family val="2"/>
      </rPr>
      <t>(2)</t>
    </r>
  </si>
  <si>
    <r>
      <t>Organic investments </t>
    </r>
    <r>
      <rPr>
        <vertAlign val="superscript"/>
        <sz val="9"/>
        <rFont val="Arial"/>
        <family val="2"/>
      </rPr>
      <t>(3)</t>
    </r>
  </si>
  <si>
    <r>
      <rPr>
        <sz val="8"/>
        <color theme="1"/>
        <rFont val="Krungthep"/>
        <family val="2"/>
      </rPr>
      <t>﻿</t>
    </r>
    <r>
      <rPr>
        <sz val="8"/>
        <color theme="1"/>
        <rFont val="Arial"/>
        <family val="2"/>
      </rPr>
      <t>(2) Including acquisitions and increases in non-current loans.</t>
    </r>
  </si>
  <si>
    <r>
      <rPr>
        <sz val="8"/>
        <color theme="1"/>
        <rFont val="Arial"/>
        <family val="2"/>
      </rPr>
      <t>(3) Organic investments = net investments, excluding acquisitions, divestments and other operations with non-controlling interests.</t>
    </r>
  </si>
  <si>
    <r>
      <rPr>
        <sz val="8"/>
        <color theme="1"/>
        <rFont val="Noteworthy Light"/>
        <family val="2"/>
      </rPr>
      <t>﻿</t>
    </r>
    <r>
      <rPr>
        <sz val="8"/>
        <color theme="1"/>
        <rFont val="Arial"/>
        <family val="2"/>
      </rPr>
      <t>(2) Including acquisitions and increases in non current loans.</t>
    </r>
  </si>
  <si>
    <r>
      <rPr>
        <sz val="8"/>
        <color theme="1"/>
        <rFont val="Arial"/>
        <family val="2"/>
      </rPr>
      <t>(1) Adjusted results are defined as income at replacement cost, excluding non-recurring items, and excluding the impact of fair value changes.</t>
    </r>
  </si>
  <si>
    <t>By business segment excluding inter-segment sales</t>
  </si>
  <si>
    <t>Current income taxes</t>
  </si>
  <si>
    <r>
      <rPr>
        <b/>
        <sz val="9"/>
        <rFont val="Arial"/>
        <family val="2"/>
      </rPr>
      <t>Year 2015</t>
    </r>
  </si>
  <si>
    <t>Year 2015</t>
  </si>
  <si>
    <t>Non-current assets</t>
  </si>
  <si>
    <r>
      <rPr>
        <b/>
        <sz val="9"/>
        <rFont val="Arial"/>
        <family val="2"/>
      </rPr>
      <t>Loan repayment schedule </t>
    </r>
    <r>
      <rPr>
        <b/>
        <vertAlign val="superscript"/>
        <sz val="9"/>
        <rFont val="Arial"/>
        <family val="2"/>
      </rPr>
      <t>(1)</t>
    </r>
  </si>
  <si>
    <t>U.S. dollar</t>
  </si>
  <si>
    <t>Fixed rate</t>
  </si>
  <si>
    <t>Net financial debt</t>
  </si>
  <si>
    <r>
      <rPr>
        <sz val="8"/>
        <color theme="1"/>
        <rFont val="Arial"/>
        <family val="2"/>
      </rPr>
      <t>(1) At replacement cost (excluding after-tax inventory effect). Average Capital Employed = (Capital Employed beginning of the year + Capital Employed end of the year)</t>
    </r>
    <r>
      <rPr>
        <sz val="8"/>
        <color theme="1"/>
        <rFont val="Monaco"/>
        <family val="2"/>
      </rPr>
      <t>⁠</t>
    </r>
    <r>
      <rPr>
        <sz val="8"/>
        <color theme="1"/>
        <rFont val="Arial"/>
        <family val="2"/>
      </rPr>
      <t>/</t>
    </r>
    <r>
      <rPr>
        <sz val="8"/>
        <color theme="1"/>
        <rFont val="Monaco"/>
        <family val="2"/>
      </rPr>
      <t>⁠</t>
    </r>
    <r>
      <rPr>
        <sz val="8"/>
        <color theme="1"/>
        <rFont val="Arial"/>
        <family val="2"/>
      </rPr>
      <t xml:space="preserve">2.
</t>
    </r>
  </si>
  <si>
    <t>Issuance (repayment) of shares:</t>
  </si>
  <si>
    <r>
      <rPr>
        <sz val="8"/>
        <color theme="1"/>
        <rFont val="Arial"/>
        <family val="2"/>
      </rPr>
      <t>(1) Including acquisitions and increases in non-current loans.</t>
    </r>
  </si>
  <si>
    <t>(2) Organic investments = net investments, excluding acquisitions, divestments and other operations with non-controlling interests.</t>
  </si>
  <si>
    <r>
      <rPr>
        <sz val="9"/>
        <rFont val="Arial"/>
        <family val="2"/>
      </rPr>
      <t>Wages and salaries (including social charges)</t>
    </r>
  </si>
  <si>
    <r>
      <rPr>
        <sz val="8"/>
        <color theme="1"/>
        <rFont val="Arial"/>
        <family val="2"/>
      </rPr>
      <t>(1) Personnel expenses and number of employees of fully-consolidated subsidiaries.</t>
    </r>
  </si>
  <si>
    <r>
      <rPr>
        <sz val="8"/>
        <color theme="1"/>
        <rFont val="Arial"/>
        <family val="2"/>
      </rPr>
      <t>(2) Employees present: employees present are employees on the payroll of the consolidated scope, less employees who are not present, i.e., persons who are under suspended contract (sabbatical, business development leave, etc.), absent on long-term sick leave (more than six months), assigned to a company outside the Group, etc.</t>
    </r>
  </si>
  <si>
    <r>
      <rPr>
        <sz val="9"/>
        <rFont val="Arial"/>
        <family val="2"/>
      </rPr>
      <t>Adjusted operating income </t>
    </r>
    <r>
      <rPr>
        <vertAlign val="superscript"/>
        <sz val="9"/>
        <rFont val="Arial"/>
        <family val="2"/>
      </rPr>
      <t>(1)</t>
    </r>
  </si>
  <si>
    <r>
      <rPr>
        <sz val="8"/>
        <color theme="1"/>
        <rFont val="Arial"/>
        <family val="2"/>
      </rPr>
      <t>(2) Including acquisitions and increases in non current-loans.</t>
    </r>
  </si>
  <si>
    <r>
      <rPr>
        <sz val="8"/>
        <rFont val="Arial"/>
        <family val="2"/>
      </rPr>
      <t>(1) Adjusted results are defined as income at replacement cost, excluding non-recurring items, and excluding the impact of fair value changes.</t>
    </r>
  </si>
  <si>
    <t>Year-end Brent price ($/b)</t>
  </si>
  <si>
    <t>Average Brent price ($/b)</t>
  </si>
  <si>
    <t>Year 2016</t>
  </si>
  <si>
    <t>As of December 31, 2016</t>
  </si>
  <si>
    <t>Liabilities directly associated with the assets classified as held for sale</t>
  </si>
  <si>
    <t>Total liabilities</t>
  </si>
  <si>
    <r>
      <t>491 </t>
    </r>
    <r>
      <rPr>
        <b/>
        <vertAlign val="superscript"/>
        <sz val="9"/>
        <rFont val="Arial"/>
        <family val="2"/>
      </rPr>
      <t>(2)</t>
    </r>
  </si>
  <si>
    <r>
      <t>1 077 </t>
    </r>
    <r>
      <rPr>
        <b/>
        <vertAlign val="superscript"/>
        <sz val="9"/>
        <rFont val="Arial"/>
        <family val="2"/>
      </rPr>
      <t>(1)</t>
    </r>
  </si>
  <si>
    <r>
      <t xml:space="preserve">1 189 </t>
    </r>
    <r>
      <rPr>
        <b/>
        <vertAlign val="superscript"/>
        <sz val="9"/>
        <rFont val="Arial"/>
        <family val="2"/>
      </rPr>
      <t>(3)</t>
    </r>
  </si>
  <si>
    <r>
      <t>504 </t>
    </r>
    <r>
      <rPr>
        <b/>
        <vertAlign val="superscript"/>
        <sz val="9"/>
        <rFont val="Arial"/>
        <family val="2"/>
      </rPr>
      <t>(4)</t>
    </r>
  </si>
  <si>
    <r>
      <t>864</t>
    </r>
    <r>
      <rPr>
        <b/>
        <vertAlign val="superscript"/>
        <sz val="9"/>
        <rFont val="Arial"/>
        <family val="2"/>
      </rPr>
      <t> (8)</t>
    </r>
  </si>
  <si>
    <r>
      <t>4901</t>
    </r>
    <r>
      <rPr>
        <vertAlign val="superscript"/>
        <sz val="9"/>
        <rFont val="Arial"/>
        <family val="2"/>
      </rPr>
      <t> (5)</t>
    </r>
  </si>
  <si>
    <r>
      <t>3253 </t>
    </r>
    <r>
      <rPr>
        <vertAlign val="superscript"/>
        <sz val="9"/>
        <rFont val="Arial"/>
        <family val="2"/>
      </rPr>
      <t>(7)</t>
    </r>
  </si>
  <si>
    <r>
      <t>5010 </t>
    </r>
    <r>
      <rPr>
        <vertAlign val="superscript"/>
        <sz val="9"/>
        <rFont val="Arial"/>
        <family val="2"/>
      </rPr>
      <t>(9)</t>
    </r>
  </si>
  <si>
    <t>(3) $497 million of Fuka in United Kingdom has been classified as “Assets classified as held for sale”. $458 million of Total Turkyie has been classified as “Assets classified as held for sale”. $234 million of Kharyaga in Russia has been classified as “Assets held for sale”.</t>
  </si>
  <si>
    <t>(4) $82 million of Fuka in United Kingdom has been classified as “Liabilities directly associated with the assets classified as held for sale”. $258 million of Total Turkyie has been classified as “Liabilities directly associated with the assets classified as held for sale”. $164 million of Kharyaga in Russia has been classified as “Liabilities directly associated with the assets classified as held for sale”.</t>
  </si>
  <si>
    <t>(5) $2,401 million of OML 138 in Nigeria has been classified as “Assets classified as held for sale”. $1,664 million of Bostik has been classified as “Assets classified as held for sale”. $469 million of TCSA has been classified as “Assets held for sale”. $367 million of Totalgaz has been classified as “Assets held for sale”.</t>
  </si>
  <si>
    <t>(6) $831 million of OML 138 in Nigeria has been classified as “Liabilities directly associated with the assets classified as held for sale”. $606 million of Bostik has been classified as “Liabilities directly associated with the assets classified as held for sale”. $58 million of TCSA has been classified as “Liabilities directly associated with the assets classified as held for sale”. $265 million of Totalgaz has been classified as “Liabilities directly associated with the assets classified as held for sale”.</t>
  </si>
  <si>
    <r>
      <t>(7) $2,527 million of OML 138 in Nigeria has been classified as “Assets classified as held for sale”. $726 million of Block 15</t>
    </r>
    <r>
      <rPr>
        <sz val="8"/>
        <color theme="1"/>
        <rFont val="Monaco"/>
        <family val="2"/>
      </rPr>
      <t>⁠</t>
    </r>
    <r>
      <rPr>
        <sz val="8"/>
        <color theme="1"/>
        <rFont val="Arial"/>
        <family val="2"/>
      </rPr>
      <t>/</t>
    </r>
    <r>
      <rPr>
        <sz val="8"/>
        <color theme="1"/>
        <rFont val="Monaco"/>
        <family val="2"/>
      </rPr>
      <t>⁠</t>
    </r>
    <r>
      <rPr>
        <sz val="8"/>
        <color theme="1"/>
        <rFont val="Arial"/>
        <family val="2"/>
      </rPr>
      <t>06 in Angola has been classified as “Assets classified as held for sale”.</t>
    </r>
  </si>
  <si>
    <r>
      <t>(8) $814 million of OML 138 in Nigeria has been classified as “Liabilities directly associated with the assets classified as held for sale”. $50 million of Block 15</t>
    </r>
    <r>
      <rPr>
        <sz val="8"/>
        <color theme="1"/>
        <rFont val="Monaco"/>
        <family val="2"/>
      </rPr>
      <t>⁠</t>
    </r>
    <r>
      <rPr>
        <sz val="8"/>
        <color theme="1"/>
        <rFont val="Arial"/>
        <family val="2"/>
      </rPr>
      <t>/</t>
    </r>
    <r>
      <rPr>
        <sz val="8"/>
        <color theme="1"/>
        <rFont val="Monaco"/>
        <family val="2"/>
      </rPr>
      <t>⁠</t>
    </r>
    <r>
      <rPr>
        <sz val="8"/>
        <color theme="1"/>
        <rFont val="Arial"/>
        <family val="2"/>
      </rPr>
      <t>06 in Angola has been classified as “Liabilities directly associated with the assets classified as held for sale”.</t>
    </r>
  </si>
  <si>
    <t>(9) $2,181 million of OML 138 in Nigeria has been classified as “Assets classified as held for sale”. $1,887 million of Transport et Infrastructures Gaz France (TIGF) including $1,643 million tangible assets has been classified as “Assets classified as held for sale”. $614 million of Tempa Rossa has been classified as “Assets classified as held for sale”. $329 million of Upstream Trinidad &amp; Tobago have been classified as “Assets classified as held for sale”.</t>
  </si>
  <si>
    <t>(10) $662 million of OML 138 in Nigeria has been classified as “Liabilities directly associated with the assets classified as held for sale”. $1,167 million of Transport et Infrastructures Gaz France (TIGF) including $1,046 non current financial debt has been classified as “Liabilities directly associated with the assets classified as held for sale”. $131 million of Upstream Trinidad &amp; Tobago have been classified as “Liabilities directly associated with the assets classified as held for sale”.</t>
  </si>
  <si>
    <t xml:space="preserve">(1) $1,077 million of Atotech has been classified as “Assets classified as held for sale”. </t>
  </si>
  <si>
    <t>(2) $491 million of Atotech has been classified as “Liabilities directly associated with the assets classified as held for sale”.</t>
  </si>
  <si>
    <t>2022 and beyond</t>
  </si>
  <si>
    <t>Net income 2016</t>
  </si>
  <si>
    <t>As of December 31, 2016</t>
  </si>
  <si>
    <t>Asset impairment of charges</t>
  </si>
  <si>
    <t>Non-current financial assets</t>
  </si>
  <si>
    <r>
      <rPr>
        <sz val="8"/>
        <color theme="1"/>
        <rFont val="Krungthep"/>
        <family val="2"/>
      </rPr>
      <t>﻿</t>
    </r>
    <r>
      <rPr>
        <sz val="8"/>
        <color theme="1"/>
        <rFont val="Arial"/>
        <family val="2"/>
      </rPr>
      <t>(2) Consolidated subsidiaries excluding fixed margin and buy-back contracts and including hydrocarbon production overlifting</t>
    </r>
    <r>
      <rPr>
        <sz val="8"/>
        <color theme="1"/>
        <rFont val="Monaco"/>
        <family val="2"/>
      </rPr>
      <t>⁠</t>
    </r>
    <r>
      <rPr>
        <sz val="8"/>
        <color theme="1"/>
        <rFont val="Arial"/>
        <family val="2"/>
      </rPr>
      <t>/</t>
    </r>
    <r>
      <rPr>
        <sz val="8"/>
        <color theme="1"/>
        <rFont val="Monaco"/>
        <family val="2"/>
      </rPr>
      <t>⁠</t>
    </r>
    <r>
      <rPr>
        <sz val="8"/>
        <color theme="1"/>
        <rFont val="Arial"/>
        <family val="2"/>
      </rPr>
      <t>underlifting position valued at market price.</t>
    </r>
  </si>
  <si>
    <t>(1) Non-current financial assets are not included here.</t>
  </si>
  <si>
    <t>Depreciation, depletion, amortization and impairment</t>
  </si>
  <si>
    <r>
      <t>Number of employees by business segment</t>
    </r>
    <r>
      <rPr>
        <b/>
        <vertAlign val="superscript"/>
        <sz val="9"/>
        <rFont val="Arial"/>
        <family val="2"/>
      </rPr>
      <t>(2)</t>
    </r>
  </si>
  <si>
    <r>
      <t>1 960 </t>
    </r>
    <r>
      <rPr>
        <vertAlign val="superscript"/>
        <sz val="9"/>
        <rFont val="Arial"/>
        <family val="2"/>
      </rPr>
      <t>(10)</t>
    </r>
  </si>
  <si>
    <r>
      <t>1 760</t>
    </r>
    <r>
      <rPr>
        <b/>
        <vertAlign val="superscript"/>
        <sz val="9"/>
        <rFont val="Arial"/>
        <family val="2"/>
      </rPr>
      <t> (6)</t>
    </r>
  </si>
  <si>
    <t>Depreciation, depletion and impairment of tangible assets and mineral interests</t>
  </si>
  <si>
    <t>Financial income and expense from cash and cash equivalents</t>
  </si>
  <si>
    <r>
      <t>Dividend per ADR ($)</t>
    </r>
    <r>
      <rPr>
        <b/>
        <vertAlign val="superscript"/>
        <sz val="9"/>
        <rFont val="Arial"/>
        <family val="2"/>
      </rPr>
      <t>(2)</t>
    </r>
  </si>
  <si>
    <r>
      <t>Dividend per share (€)</t>
    </r>
    <r>
      <rPr>
        <b/>
        <vertAlign val="superscript"/>
        <sz val="9"/>
        <rFont val="Arial"/>
        <family val="2"/>
      </rPr>
      <t>(2)</t>
    </r>
  </si>
  <si>
    <r>
      <t>Adjusted fully-diluted earnings per share ($)</t>
    </r>
    <r>
      <rPr>
        <b/>
        <vertAlign val="superscript"/>
        <sz val="9"/>
        <rFont val="Arial"/>
        <family val="2"/>
      </rPr>
      <t>(1)(2)</t>
    </r>
  </si>
  <si>
    <r>
      <t>Adjusted net operating income from business segments</t>
    </r>
    <r>
      <rPr>
        <b/>
        <vertAlign val="superscript"/>
        <sz val="9"/>
        <rFont val="Arial"/>
        <family val="2"/>
      </rPr>
      <t>(1)</t>
    </r>
  </si>
  <si>
    <r>
      <t>Adjusted operating income from business segments</t>
    </r>
    <r>
      <rPr>
        <vertAlign val="superscript"/>
        <sz val="9"/>
        <rFont val="Arial"/>
        <family val="2"/>
      </rPr>
      <t>(1)</t>
    </r>
  </si>
  <si>
    <r>
      <t>Gross investments</t>
    </r>
    <r>
      <rPr>
        <vertAlign val="superscript"/>
        <sz val="9"/>
        <rFont val="Arial"/>
        <family val="2"/>
      </rPr>
      <t>(6)</t>
    </r>
  </si>
  <si>
    <r>
      <t>Organic investments</t>
    </r>
    <r>
      <rPr>
        <vertAlign val="superscript"/>
        <sz val="9"/>
        <rFont val="Arial"/>
        <family val="2"/>
      </rPr>
      <t>(7)</t>
    </r>
  </si>
  <si>
    <r>
      <rPr>
        <sz val="8"/>
        <color theme="1"/>
        <rFont val="Noteworthy Bold"/>
        <family val="2"/>
      </rPr>
      <t>﻿</t>
    </r>
    <r>
      <rPr>
        <sz val="8"/>
        <color theme="1"/>
        <rFont val="Arial"/>
        <family val="2"/>
      </rPr>
      <t>(1) Adjusted results are defined as income at replacement cost, excluding non-recurring items, and excluding the impact of fair value changes.</t>
    </r>
  </si>
  <si>
    <t>(3) 2016 dividend subject to approval at the May 26, 2017 Annual Shareholders’ Meeting.</t>
  </si>
  <si>
    <t>(4) 2016 estimated dividend in dollars includes the first quarterly interim ADR dividend of $0.67 paid in October 2016 and the second quarterly interim ADR dividend of $0.65 paid in January 2017, as well as the third quarterly interim ADR dividend of $0.64 payable in April 2017 and the proposed final ADR dividend of $0.65 payable in June 2017, both converted at a rate of $1.05/€.</t>
  </si>
  <si>
    <t>(5) Based on adjusted net operating income and average capital employed using replacement cost.</t>
  </si>
  <si>
    <t>(6) Including acquisitions and increases in non-current loans.</t>
  </si>
  <si>
    <t>(7) Organic investments = net investments, excluding acquisitions, divestments and other operations with non-controlling interests.</t>
  </si>
  <si>
    <t>Net-debt-to-equity ratio (as of December 31)</t>
  </si>
  <si>
    <r>
      <t>Return on Average Capital Employed (ROACE)</t>
    </r>
    <r>
      <rPr>
        <vertAlign val="superscript"/>
        <sz val="9"/>
        <rFont val="Arial"/>
        <family val="2"/>
      </rPr>
      <t>(5)</t>
    </r>
  </si>
  <si>
    <t>Year-end euro/dollar (Û/$)</t>
  </si>
  <si>
    <t>Average euro/dollar (Û/$)</t>
  </si>
  <si>
    <r>
      <t>Average refining margins ($/t) – ERMI</t>
    </r>
    <r>
      <rPr>
        <vertAlign val="superscript"/>
        <sz val="9"/>
        <rFont val="Arial"/>
        <family val="2"/>
      </rPr>
      <t>(1)</t>
    </r>
  </si>
  <si>
    <r>
      <t xml:space="preserve">(1) </t>
    </r>
    <r>
      <rPr>
        <sz val="8"/>
        <color theme="1"/>
        <rFont val="Noteworthy Bold"/>
        <family val="2"/>
      </rPr>
      <t>﻿</t>
    </r>
    <r>
      <rPr>
        <sz val="8"/>
        <color theme="1"/>
        <rFont val="Arial"/>
        <family val="2"/>
      </rPr>
      <t xml:space="preserve">Total’s European Refining Margin Indicator (ERMI); published quarterly by the Group.
</t>
    </r>
  </si>
  <si>
    <r>
      <t>Adjusted operating income from business segments</t>
    </r>
    <r>
      <rPr>
        <b/>
        <vertAlign val="superscript"/>
        <sz val="9"/>
        <rFont val="Arial"/>
        <family val="2"/>
      </rPr>
      <t>(1)</t>
    </r>
  </si>
  <si>
    <r>
      <rPr>
        <sz val="8"/>
        <color rgb="FF000000"/>
        <rFont val="Krungthep"/>
        <family val="2"/>
      </rPr>
      <t>﻿</t>
    </r>
    <r>
      <rPr>
        <sz val="8"/>
        <color rgb="FF000000"/>
        <rFont val="Arial"/>
        <family val="2"/>
      </rPr>
      <t xml:space="preserve">(1) </t>
    </r>
    <r>
      <rPr>
        <sz val="8"/>
        <color rgb="FF000000"/>
        <rFont val="Noteworthy Bold"/>
        <family val="2"/>
      </rPr>
      <t>﻿</t>
    </r>
    <r>
      <rPr>
        <sz val="8"/>
        <color rgb="FF000000"/>
        <rFont val="Arial"/>
        <family val="2"/>
      </rPr>
      <t>Adjusted results are defined as income at replacement cost, excluding non-recurring items, and excluding the impact of fair value changes.</t>
    </r>
  </si>
  <si>
    <r>
      <t>Adjusted fully diluted earnings per share</t>
    </r>
    <r>
      <rPr>
        <vertAlign val="superscript"/>
        <sz val="9"/>
        <rFont val="Arial"/>
        <family val="2"/>
      </rPr>
      <t xml:space="preserve"> ($)(1)</t>
    </r>
  </si>
  <si>
    <t>(1) Adjusted results are defined as income at replacement cost, excluding non-recurring items, and excluding the impact of fair value changes.</t>
  </si>
  <si>
    <r>
      <rPr>
        <sz val="8"/>
        <color theme="1"/>
        <rFont val="Krungthep"/>
        <family val="2"/>
      </rPr>
      <t>﻿</t>
    </r>
    <r>
      <rPr>
        <sz val="8"/>
        <color theme="1"/>
        <rFont val="Arial"/>
        <family val="2"/>
      </rPr>
      <t xml:space="preserve">(1) As of December 31,2016 accumulated depreciation, depletion and amortization amounted to </t>
    </r>
    <r>
      <rPr>
        <sz val="8"/>
        <color theme="1"/>
        <rFont val="Noteworthy Bold"/>
        <family val="2"/>
      </rPr>
      <t>﻿</t>
    </r>
    <r>
      <rPr>
        <sz val="8"/>
        <color theme="1"/>
        <rFont val="Arial"/>
        <family val="2"/>
      </rPr>
      <t>136,996 M$.</t>
    </r>
  </si>
  <si>
    <r>
      <t>2.61</t>
    </r>
    <r>
      <rPr>
        <b/>
        <vertAlign val="superscript"/>
        <sz val="9"/>
        <color theme="1"/>
        <rFont val="Arial"/>
        <family val="2"/>
      </rPr>
      <t>(3)(4)</t>
    </r>
  </si>
  <si>
    <r>
      <t>2.45</t>
    </r>
    <r>
      <rPr>
        <b/>
        <vertAlign val="superscript"/>
        <sz val="9"/>
        <rFont val="Arial"/>
        <family val="2"/>
      </rPr>
      <t>(3)</t>
    </r>
  </si>
  <si>
    <t>(2) Based on the fully-diluted weighted-average number of common shares outstanding during the period.</t>
  </si>
  <si>
    <t>2010</t>
  </si>
  <si>
    <r>
      <t>15.6%</t>
    </r>
    <r>
      <rPr>
        <vertAlign val="superscript"/>
        <sz val="9"/>
        <rFont val="Arial"/>
        <family val="2"/>
      </rPr>
      <t>(8)</t>
    </r>
  </si>
  <si>
    <r>
      <t>19.2%</t>
    </r>
    <r>
      <rPr>
        <vertAlign val="superscript"/>
        <sz val="9"/>
        <rFont val="Arial"/>
        <family val="2"/>
      </rPr>
      <t>(8)</t>
    </r>
  </si>
  <si>
    <t>(8) ROACE and ROE are based on historical data in Euro for the year 2010.</t>
  </si>
  <si>
    <r>
      <t>Full Year</t>
    </r>
    <r>
      <rPr>
        <b/>
        <vertAlign val="superscript"/>
        <sz val="10"/>
        <color indexed="62"/>
        <rFont val="Arial"/>
        <family val="2"/>
      </rPr>
      <t>(2)</t>
    </r>
  </si>
  <si>
    <r>
      <t>1</t>
    </r>
    <r>
      <rPr>
        <b/>
        <vertAlign val="superscript"/>
        <sz val="10"/>
        <color indexed="62"/>
        <rFont val="Arial"/>
        <family val="2"/>
      </rPr>
      <t>st</t>
    </r>
  </si>
  <si>
    <r>
      <t>2</t>
    </r>
    <r>
      <rPr>
        <b/>
        <vertAlign val="superscript"/>
        <sz val="10"/>
        <color indexed="62"/>
        <rFont val="Arial"/>
        <family val="2"/>
      </rPr>
      <t>nd</t>
    </r>
  </si>
  <si>
    <r>
      <t>3</t>
    </r>
    <r>
      <rPr>
        <b/>
        <vertAlign val="superscript"/>
        <sz val="10"/>
        <color indexed="62"/>
        <rFont val="Arial"/>
        <family val="2"/>
      </rPr>
      <t>rd</t>
    </r>
  </si>
  <si>
    <r>
      <t>4</t>
    </r>
    <r>
      <rPr>
        <b/>
        <vertAlign val="superscript"/>
        <sz val="10"/>
        <color indexed="62"/>
        <rFont val="Arial"/>
        <family val="2"/>
      </rPr>
      <t>th</t>
    </r>
  </si>
  <si>
    <r>
      <t>(2)</t>
    </r>
    <r>
      <rPr>
        <sz val="8"/>
        <color indexed="8"/>
        <rFont val="Krungthep"/>
        <family val="2"/>
      </rPr>
      <t xml:space="preserve">﻿ </t>
    </r>
    <r>
      <rPr>
        <sz val="8"/>
        <color indexed="8"/>
        <rFont val="Arial"/>
        <family val="2"/>
      </rPr>
      <t>Quarterly data for 2012, 2011 and 2010 have not been restated following the application of revised accounting standard IAS 19 effective January 1, 2013. Therefore, in the absence of such information, the sum of the quarters for these three years is not equal to the full year restated of IAS 19.</t>
    </r>
  </si>
  <si>
    <t>Year 2010</t>
  </si>
  <si>
    <t>Impairments</t>
  </si>
  <si>
    <r>
      <t>1,697</t>
    </r>
    <r>
      <rPr>
        <vertAlign val="superscript"/>
        <sz val="9"/>
        <rFont val="Arial"/>
        <family val="2"/>
      </rPr>
      <t>(11)</t>
    </r>
  </si>
  <si>
    <r>
      <t>263</t>
    </r>
    <r>
      <rPr>
        <vertAlign val="superscript"/>
        <sz val="9"/>
        <rFont val="Arial"/>
        <family val="2"/>
      </rPr>
      <t>(12)</t>
    </r>
  </si>
  <si>
    <t xml:space="preserve">(11) $245 million of the affiliate Total E&amp;P Cameroon have been classified as “Assets classified as held for sale”. $831 million of the Joslyn mining project covered by the agreements has been classified as “Assets classified as held for sale”. $621 million of the photocure and coatings resins businesses have been classified as “Assets classified as held for sale”.
</t>
  </si>
  <si>
    <t>(12) $183 million of the affiliate Total E&amp;P Cameroon have been classified as “Liabilities directly associated with the assets classified as held for sale”. $11 million of the Joslyn mining project covered by the agreements has been classified as “Liabilities directly associated with the assets classified as held for sale”. $69 million of the photocure and coatings resins businesses have been classified as “Liabilities directly associated with the assets classified as held for sale”.</t>
  </si>
  <si>
    <t>104</t>
  </si>
  <si>
    <r>
      <t>9479 </t>
    </r>
    <r>
      <rPr>
        <vertAlign val="superscript"/>
        <sz val="9"/>
        <rFont val="Arial"/>
        <family val="2"/>
      </rPr>
      <t>(3)</t>
    </r>
  </si>
  <si>
    <r>
      <t>8,541</t>
    </r>
    <r>
      <rPr>
        <vertAlign val="superscript"/>
        <sz val="9"/>
        <rFont val="Arial"/>
        <family val="2"/>
      </rPr>
      <t>(2)</t>
    </r>
  </si>
  <si>
    <t>(2) 2016 and after.</t>
  </si>
  <si>
    <t>(3) 2017 and after.</t>
  </si>
  <si>
    <t>(4) 2018 and after.</t>
  </si>
  <si>
    <t>(5) 2019 and after.</t>
  </si>
  <si>
    <t>(6) 2020 and after.</t>
  </si>
  <si>
    <t>(7) 2021 and after.</t>
  </si>
  <si>
    <r>
      <t>10 691 </t>
    </r>
    <r>
      <rPr>
        <vertAlign val="superscript"/>
        <sz val="9"/>
        <rFont val="Arial"/>
        <family val="2"/>
      </rPr>
      <t>(4)</t>
    </r>
  </si>
  <si>
    <r>
      <t>15461 </t>
    </r>
    <r>
      <rPr>
        <vertAlign val="superscript"/>
        <sz val="9"/>
        <rFont val="Arial"/>
        <family val="2"/>
      </rPr>
      <t>(5)</t>
    </r>
  </si>
  <si>
    <r>
      <t>25606 </t>
    </r>
    <r>
      <rPr>
        <vertAlign val="superscript"/>
        <sz val="9"/>
        <rFont val="Arial"/>
        <family val="2"/>
      </rPr>
      <t>(6)</t>
    </r>
  </si>
  <si>
    <r>
      <t>23716</t>
    </r>
    <r>
      <rPr>
        <vertAlign val="superscript"/>
        <sz val="9"/>
        <rFont val="Arial"/>
        <family val="2"/>
      </rPr>
      <t xml:space="preserve"> (7)</t>
    </r>
  </si>
  <si>
    <t>23.4%</t>
  </si>
  <si>
    <t>18.1%</t>
  </si>
  <si>
    <t>8.7%</t>
  </si>
  <si>
    <t>11.8%</t>
  </si>
  <si>
    <t>15.5%</t>
  </si>
  <si>
    <t>SHARE INFORMATION</t>
  </si>
  <si>
    <t>Shares outstanding (as of December 31)</t>
  </si>
  <si>
    <r>
      <t>Weighted-average number of fully-diluted shares</t>
    </r>
    <r>
      <rPr>
        <vertAlign val="superscript"/>
        <sz val="9"/>
        <rFont val="Arial"/>
        <family val="2"/>
      </rPr>
      <t> (1)</t>
    </r>
  </si>
  <si>
    <t>2 389 713 936</t>
  </si>
  <si>
    <r>
      <t>Shares on a fully-diluted basis (as of December 31) </t>
    </r>
    <r>
      <rPr>
        <vertAlign val="superscript"/>
        <sz val="9"/>
        <rFont val="Arial"/>
        <family val="2"/>
      </rPr>
      <t>(1)</t>
    </r>
  </si>
  <si>
    <t>Treasury Shares</t>
  </si>
  <si>
    <t>Price per share (€)</t>
  </si>
  <si>
    <t>High</t>
  </si>
  <si>
    <t>Low</t>
  </si>
  <si>
    <t>Year-end</t>
  </si>
  <si>
    <t>Price per ADR ($)</t>
  </si>
  <si>
    <t>Market capitalization at year-end, computed on shares outstanding</t>
  </si>
  <si>
    <t>Billion €</t>
  </si>
  <si>
    <t>Billion $</t>
  </si>
  <si>
    <t>Trading volume (daily average)</t>
  </si>
  <si>
    <t>Euronext Paris</t>
  </si>
  <si>
    <t>New York Stock Exchange (number of ADRs)</t>
  </si>
  <si>
    <r>
      <t>Adjusted fully-diluted earnings per share ($)</t>
    </r>
    <r>
      <rPr>
        <vertAlign val="superscript"/>
        <sz val="9"/>
        <rFont val="Arial"/>
        <family val="2"/>
      </rPr>
      <t> (2)</t>
    </r>
  </si>
  <si>
    <t>Dividend per share (€)</t>
  </si>
  <si>
    <r>
      <t>2.45</t>
    </r>
    <r>
      <rPr>
        <vertAlign val="superscript"/>
        <sz val="9"/>
        <rFont val="Arial"/>
        <family val="2"/>
      </rPr>
      <t> (3)</t>
    </r>
  </si>
  <si>
    <t>Dividend per ADR ($)</t>
  </si>
  <si>
    <r>
      <t>2.61</t>
    </r>
    <r>
      <rPr>
        <vertAlign val="superscript"/>
        <sz val="9"/>
        <rFont val="Arial"/>
        <family val="2"/>
      </rPr>
      <t> (3) (4)</t>
    </r>
  </si>
  <si>
    <r>
      <t>2.67</t>
    </r>
    <r>
      <rPr>
        <vertAlign val="superscript"/>
        <sz val="9"/>
        <rFont val="Arial"/>
        <family val="2"/>
      </rPr>
      <t> (3) (4)</t>
    </r>
  </si>
  <si>
    <r>
      <t>2.93</t>
    </r>
    <r>
      <rPr>
        <vertAlign val="superscript"/>
        <sz val="9"/>
        <rFont val="Arial"/>
        <family val="2"/>
      </rPr>
      <t>(3)(4)</t>
    </r>
  </si>
  <si>
    <r>
      <t>Pay-out </t>
    </r>
    <r>
      <rPr>
        <vertAlign val="superscript"/>
        <sz val="9"/>
        <rFont val="Arial"/>
        <family val="2"/>
      </rPr>
      <t>(5)</t>
    </r>
  </si>
  <si>
    <r>
      <t>Price-to-earning ratio </t>
    </r>
    <r>
      <rPr>
        <vertAlign val="superscript"/>
        <sz val="9"/>
        <rFont val="Arial"/>
        <family val="2"/>
      </rPr>
      <t>(6)</t>
    </r>
  </si>
  <si>
    <r>
      <t>Yield</t>
    </r>
    <r>
      <rPr>
        <vertAlign val="superscript"/>
        <sz val="9"/>
        <rFont val="Arial"/>
        <family val="2"/>
      </rPr>
      <t> (7)</t>
    </r>
  </si>
  <si>
    <r>
      <rPr>
        <sz val="8"/>
        <rFont val="Krungthep"/>
        <family val="2"/>
      </rPr>
      <t>﻿</t>
    </r>
    <r>
      <rPr>
        <sz val="8"/>
        <rFont val="Arial"/>
        <family val="2"/>
      </rPr>
      <t>(1) Excluding shares owned by the Group and cancelled in the Consolidated Balance Sheet under IFRS.</t>
    </r>
  </si>
  <si>
    <r>
      <rPr>
        <sz val="8"/>
        <rFont val="Krungthep"/>
        <family val="2"/>
      </rPr>
      <t>﻿</t>
    </r>
    <r>
      <rPr>
        <sz val="8"/>
        <rFont val="Arial"/>
        <family val="2"/>
      </rPr>
      <t>(2) Adjusted results are defined as income at replacement cost, excluding non-recurring items, and excluding the impact of fair value changes.</t>
    </r>
  </si>
  <si>
    <r>
      <rPr>
        <sz val="8"/>
        <color theme="1"/>
        <rFont val="Krungthep"/>
        <family val="2"/>
      </rPr>
      <t>﻿</t>
    </r>
    <r>
      <rPr>
        <sz val="8"/>
        <color theme="1"/>
        <rFont val="Arial"/>
        <family val="2"/>
      </rPr>
      <t xml:space="preserve">(3) </t>
    </r>
    <r>
      <rPr>
        <sz val="8"/>
        <color theme="1"/>
        <rFont val="Krungthep"/>
        <family val="2"/>
      </rPr>
      <t>﻿</t>
    </r>
    <r>
      <rPr>
        <sz val="8"/>
        <color theme="1"/>
        <rFont val="Arial"/>
        <family val="2"/>
      </rPr>
      <t>2016 dividend subject to approval at the May 26, 2017 Annual Shareholders’ Meeting.</t>
    </r>
  </si>
  <si>
    <r>
      <rPr>
        <sz val="8"/>
        <color theme="1"/>
        <rFont val="Krungthep"/>
        <family val="2"/>
      </rPr>
      <t>﻿</t>
    </r>
    <r>
      <rPr>
        <sz val="8"/>
        <color theme="1"/>
        <rFont val="Arial"/>
        <family val="2"/>
      </rPr>
      <t>(4)</t>
    </r>
    <r>
      <rPr>
        <sz val="8"/>
        <color theme="1"/>
        <rFont val="Krungthep"/>
        <family val="2"/>
      </rPr>
      <t xml:space="preserve">﻿ </t>
    </r>
    <r>
      <rPr>
        <sz val="8"/>
        <color theme="1"/>
        <rFont val="Arial"/>
        <family val="2"/>
      </rPr>
      <t>2016 estimated dividend in dollars includes the first quarterly interim ADR dividend of $0.67 paid in October 2016 and the second quarterly interim ADR dividend of $0.65 paid in January 2017, as well as the third quarterly interim ADR dividend of $0.64 payable in April 2017 and the proposed final ADR dividend of $0.65 payable in June 2017, both converted at a rate of $1.05/€.</t>
    </r>
  </si>
  <si>
    <r>
      <rPr>
        <sz val="8"/>
        <rFont val="Krungthep"/>
        <family val="2"/>
      </rPr>
      <t>﻿</t>
    </r>
    <r>
      <rPr>
        <sz val="8"/>
        <rFont val="Arial"/>
        <family val="2"/>
      </rPr>
      <t>(5) Dividend (€)</t>
    </r>
    <r>
      <rPr>
        <sz val="8"/>
        <rFont val="Monaco"/>
        <family val="2"/>
      </rPr>
      <t>⁠</t>
    </r>
    <r>
      <rPr>
        <sz val="8"/>
        <rFont val="Arial"/>
        <family val="2"/>
      </rPr>
      <t>/</t>
    </r>
    <r>
      <rPr>
        <sz val="8"/>
        <rFont val="Monaco"/>
        <family val="2"/>
      </rPr>
      <t>⁠</t>
    </r>
    <r>
      <rPr>
        <sz val="8"/>
        <rFont val="Arial"/>
        <family val="2"/>
      </rPr>
      <t>adjusted fully-diluted earnings per share.</t>
    </r>
  </si>
  <si>
    <r>
      <rPr>
        <sz val="8"/>
        <rFont val="Krungthep"/>
        <family val="2"/>
      </rPr>
      <t>﻿</t>
    </r>
    <r>
      <rPr>
        <sz val="8"/>
        <rFont val="Arial"/>
        <family val="2"/>
      </rPr>
      <t>(6) Share price at year-end (€)</t>
    </r>
    <r>
      <rPr>
        <sz val="8"/>
        <rFont val="Monaco"/>
        <family val="2"/>
      </rPr>
      <t>⁠</t>
    </r>
    <r>
      <rPr>
        <sz val="8"/>
        <rFont val="Arial"/>
        <family val="2"/>
      </rPr>
      <t>/</t>
    </r>
    <r>
      <rPr>
        <sz val="8"/>
        <rFont val="Monaco"/>
        <family val="2"/>
      </rPr>
      <t>⁠</t>
    </r>
    <r>
      <rPr>
        <sz val="8"/>
        <rFont val="Arial"/>
        <family val="2"/>
      </rPr>
      <t>adjusted fully-diluted earnings per share.</t>
    </r>
  </si>
  <si>
    <r>
      <rPr>
        <sz val="8"/>
        <rFont val="Krungthep"/>
        <family val="2"/>
      </rPr>
      <t>﻿</t>
    </r>
    <r>
      <rPr>
        <sz val="8"/>
        <rFont val="Arial"/>
        <family val="2"/>
      </rPr>
      <t>(7) Dividend (€)</t>
    </r>
    <r>
      <rPr>
        <sz val="8"/>
        <rFont val="Monaco"/>
        <family val="2"/>
      </rPr>
      <t>⁠</t>
    </r>
    <r>
      <rPr>
        <sz val="8"/>
        <rFont val="Arial"/>
        <family val="2"/>
      </rPr>
      <t>/</t>
    </r>
    <r>
      <rPr>
        <sz val="8"/>
        <rFont val="Monaco"/>
        <family val="2"/>
      </rPr>
      <t>⁠</t>
    </r>
    <r>
      <rPr>
        <sz val="8"/>
        <rFont val="Arial"/>
        <family val="2"/>
      </rPr>
      <t>share price at year-end.</t>
    </r>
  </si>
  <si>
    <r>
      <rPr>
        <sz val="9"/>
        <rFont val="Arial"/>
        <family val="2"/>
      </rPr>
      <t>Liquids (Kb</t>
    </r>
    <r>
      <rPr>
        <sz val="9"/>
        <rFont val="Monaco"/>
        <family val="2"/>
      </rPr>
      <t>⁠</t>
    </r>
    <r>
      <rPr>
        <sz val="9"/>
        <rFont val="Arial"/>
        <family val="2"/>
      </rPr>
      <t>/</t>
    </r>
    <r>
      <rPr>
        <sz val="9"/>
        <rFont val="Monaco"/>
        <family val="2"/>
      </rPr>
      <t>⁠</t>
    </r>
    <r>
      <rPr>
        <sz val="9"/>
        <rFont val="Arial"/>
        <family val="2"/>
      </rPr>
      <t>d)</t>
    </r>
    <r>
      <rPr>
        <vertAlign val="superscript"/>
        <sz val="9"/>
        <rFont val="Arial"/>
        <family val="2"/>
      </rPr>
      <t> (1)</t>
    </r>
  </si>
  <si>
    <t>Gas (Mcf/d)</t>
  </si>
  <si>
    <t>Combined production (Kboe/d)</t>
  </si>
  <si>
    <r>
      <rPr>
        <sz val="8"/>
        <color theme="1"/>
        <rFont val="Arial"/>
        <family val="2"/>
      </rPr>
      <t>(1) Including bitumen.</t>
    </r>
  </si>
  <si>
    <r>
      <t>PROVED RESERVES</t>
    </r>
    <r>
      <rPr>
        <b/>
        <vertAlign val="superscript"/>
        <sz val="12"/>
        <color rgb="FFFF6E23"/>
        <rFont val="Arial"/>
        <family val="2"/>
      </rPr>
      <t>(1)</t>
    </r>
  </si>
  <si>
    <r>
      <rPr>
        <sz val="9"/>
        <rFont val="Arial"/>
        <family val="2"/>
      </rPr>
      <t>Liquids (Mb)</t>
    </r>
    <r>
      <rPr>
        <vertAlign val="superscript"/>
        <sz val="9"/>
        <rFont val="Arial"/>
        <family val="2"/>
      </rPr>
      <t> (2)</t>
    </r>
  </si>
  <si>
    <t>Gas (Bcf)</t>
  </si>
  <si>
    <t>Total (Mboe)</t>
  </si>
  <si>
    <r>
      <rPr>
        <sz val="8"/>
        <color theme="1"/>
        <rFont val="Arial"/>
        <family val="2"/>
      </rPr>
      <t xml:space="preserve">(1) Proved reserves are calculated in accordance with the United States Securities and Exchange Commission regulations.
</t>
    </r>
  </si>
  <si>
    <r>
      <rPr>
        <sz val="8"/>
        <color theme="1"/>
        <rFont val="Arial"/>
        <family val="2"/>
      </rPr>
      <t>(2) Including bitumen.</t>
    </r>
  </si>
  <si>
    <t>KEY OPERATING RATIOS ON PROVED RESERVES - GROUP</t>
  </si>
  <si>
    <t>(three-year average)</t>
  </si>
  <si>
    <t>2014-2016</t>
  </si>
  <si>
    <t>2013-2015</t>
  </si>
  <si>
    <t>2012-2014</t>
  </si>
  <si>
    <t>2011-2013</t>
  </si>
  <si>
    <t>2010-2012</t>
  </si>
  <si>
    <t>2009-2011</t>
  </si>
  <si>
    <t>2008-2010</t>
  </si>
  <si>
    <r>
      <t>Finding costs ($/</t>
    </r>
    <r>
      <rPr>
        <b/>
        <sz val="9"/>
        <rFont val="Arial"/>
        <family val="2"/>
      </rPr>
      <t>boe)</t>
    </r>
    <r>
      <rPr>
        <b/>
        <vertAlign val="superscript"/>
        <sz val="9"/>
        <rFont val="Arial"/>
        <family val="2"/>
      </rPr>
      <t> (1)</t>
    </r>
  </si>
  <si>
    <r>
      <t>Reserve replacement costs ($</t>
    </r>
    <r>
      <rPr>
        <b/>
        <sz val="9"/>
        <rFont val="Arial"/>
        <family val="2"/>
      </rPr>
      <t>/</t>
    </r>
    <r>
      <rPr>
        <b/>
        <sz val="9"/>
        <rFont val="Arial"/>
        <family val="2"/>
      </rPr>
      <t>boe)</t>
    </r>
    <r>
      <rPr>
        <b/>
        <vertAlign val="superscript"/>
        <sz val="9"/>
        <rFont val="Arial"/>
        <family val="2"/>
      </rPr>
      <t> (2)</t>
    </r>
  </si>
  <si>
    <r>
      <t>Reserve replacement rate (%)</t>
    </r>
    <r>
      <rPr>
        <b/>
        <vertAlign val="superscript"/>
        <sz val="9"/>
        <rFont val="Arial"/>
        <family val="2"/>
      </rPr>
      <t> (3) (4)</t>
    </r>
  </si>
  <si>
    <r>
      <t>Organic reserve replacement rate (%)</t>
    </r>
    <r>
      <rPr>
        <vertAlign val="superscript"/>
        <sz val="9"/>
        <rFont val="Arial"/>
        <family val="2"/>
      </rPr>
      <t> (4) (5)</t>
    </r>
  </si>
  <si>
    <t>(in years)</t>
  </si>
  <si>
    <r>
      <t>Reserve life</t>
    </r>
    <r>
      <rPr>
        <vertAlign val="superscript"/>
        <sz val="9"/>
        <rFont val="Arial"/>
        <family val="2"/>
      </rPr>
      <t>(6)</t>
    </r>
  </si>
  <si>
    <r>
      <rPr>
        <sz val="9"/>
        <rFont val="Krungthep"/>
        <family val="2"/>
      </rPr>
      <t>﻿</t>
    </r>
    <r>
      <rPr>
        <sz val="9"/>
        <rFont val="Arial"/>
        <family val="2"/>
      </rPr>
      <t>13,5</t>
    </r>
  </si>
  <si>
    <r>
      <t>(1)</t>
    </r>
    <r>
      <rPr>
        <sz val="8"/>
        <color theme="1"/>
        <rFont val="Krungthep"/>
        <family val="2"/>
      </rPr>
      <t>﻿</t>
    </r>
    <r>
      <rPr>
        <sz val="8"/>
        <color theme="1"/>
        <rFont val="Arial"/>
        <family val="2"/>
      </rPr>
      <t xml:space="preserve"> (Exploration costs + unproved property acquisition) / (revisions + extensions and discoveries).
</t>
    </r>
  </si>
  <si>
    <t>(2) Total costs incurred / (revisions + extensions, discoveries + acquisitions)</t>
  </si>
  <si>
    <t>(3) (Revisions + extensions, discoveries + acquisitions – sales of reserves) / production for the period.</t>
  </si>
  <si>
    <r>
      <rPr>
        <sz val="8"/>
        <color theme="1"/>
        <rFont val="Arial"/>
        <family val="2"/>
      </rPr>
      <t>(4) Including the mechanical effect of changes in oil prices at year-end.</t>
    </r>
  </si>
  <si>
    <t>(5) (Revisions + extensions, discoveries) / production for the period; excluding acquisitions and sales of reserves.</t>
  </si>
  <si>
    <t>(6) Reserves at year-end / production of the year.</t>
  </si>
  <si>
    <t>(in dollars per barrel of oil equivalent)</t>
  </si>
  <si>
    <r>
      <rPr>
        <b/>
        <sz val="9"/>
        <rFont val="Arial"/>
        <family val="2"/>
      </rPr>
      <t>Finding costs</t>
    </r>
    <r>
      <rPr>
        <b/>
        <vertAlign val="superscript"/>
        <sz val="9"/>
        <rFont val="Arial"/>
        <family val="2"/>
      </rPr>
      <t> (1)</t>
    </r>
  </si>
  <si>
    <r>
      <t>Reserve replacement costs </t>
    </r>
    <r>
      <rPr>
        <b/>
        <vertAlign val="superscript"/>
        <sz val="9"/>
        <rFont val="Arial"/>
        <family val="2"/>
      </rPr>
      <t>(2)</t>
    </r>
  </si>
  <si>
    <t>Operating costs</t>
  </si>
  <si>
    <t>DD&amp;A</t>
  </si>
  <si>
    <r>
      <t>Technical costs</t>
    </r>
    <r>
      <rPr>
        <vertAlign val="superscript"/>
        <sz val="9"/>
        <rFont val="Arial"/>
        <family val="2"/>
      </rPr>
      <t xml:space="preserve"> (3)</t>
    </r>
    <r>
      <rPr>
        <sz val="9"/>
        <rFont val="Arial"/>
        <family val="2"/>
      </rPr>
      <t> </t>
    </r>
    <r>
      <rPr>
        <vertAlign val="superscript"/>
        <sz val="9"/>
        <rFont val="Arial"/>
        <family val="2"/>
      </rPr>
      <t>(4)</t>
    </r>
  </si>
  <si>
    <t>(1) (Exploration costs + unproved property acquisition) / (revisions + extensions, discoveries).</t>
  </si>
  <si>
    <r>
      <rPr>
        <sz val="8"/>
        <color theme="1"/>
        <rFont val="Arial"/>
        <family val="2"/>
      </rPr>
      <t>(3) Excluding non-recurring items.</t>
    </r>
  </si>
  <si>
    <t>(4) (Production costs + exploration expenses + DD&amp;A) / production of the year.</t>
  </si>
  <si>
    <r>
      <t>Combined liquids and gas production</t>
    </r>
    <r>
      <rPr>
        <b/>
        <vertAlign val="superscript"/>
        <sz val="12"/>
        <color rgb="FFFF6E23"/>
        <rFont val="Arial"/>
        <family val="2"/>
      </rPr>
      <t>(1)</t>
    </r>
  </si>
  <si>
    <t>(in thousands of barrels of oil equivalent per day)</t>
  </si>
  <si>
    <t>Europe and Central Asia</t>
  </si>
  <si>
    <t>Azerbaijan</t>
  </si>
  <si>
    <t>Italy</t>
  </si>
  <si>
    <t>Kazakhstan</t>
  </si>
  <si>
    <t>Norway</t>
  </si>
  <si>
    <t>Netherlands</t>
  </si>
  <si>
    <t>United Kingdom</t>
  </si>
  <si>
    <t>Russia</t>
  </si>
  <si>
    <t>Angola</t>
  </si>
  <si>
    <t>The Congo, Republic of</t>
  </si>
  <si>
    <t>Gabon</t>
  </si>
  <si>
    <t>Nigeria</t>
  </si>
  <si>
    <t>Middle East and North Africa</t>
  </si>
  <si>
    <t>Algeria</t>
  </si>
  <si>
    <t>United Arab Emirates</t>
  </si>
  <si>
    <t>Iraq</t>
  </si>
  <si>
    <t>Libya</t>
  </si>
  <si>
    <t>Oman</t>
  </si>
  <si>
    <t>Qatar</t>
  </si>
  <si>
    <t>Yemen</t>
  </si>
  <si>
    <t>Americas</t>
  </si>
  <si>
    <t>Argentina</t>
  </si>
  <si>
    <t>Bolivia</t>
  </si>
  <si>
    <r>
      <t>Canada</t>
    </r>
    <r>
      <rPr>
        <vertAlign val="superscript"/>
        <sz val="9"/>
        <rFont val="Arial"/>
        <family val="2"/>
      </rPr>
      <t>(3)</t>
    </r>
  </si>
  <si>
    <t>Colombia</t>
  </si>
  <si>
    <t>Trinidad &amp; Tobago</t>
  </si>
  <si>
    <t>United States</t>
  </si>
  <si>
    <t>Venezuela</t>
  </si>
  <si>
    <t>Asia Pacific</t>
  </si>
  <si>
    <t>Australia</t>
  </si>
  <si>
    <t>Brunei</t>
  </si>
  <si>
    <t>China</t>
  </si>
  <si>
    <t>Indonesia</t>
  </si>
  <si>
    <t>Myanmar</t>
  </si>
  <si>
    <t>Thailand</t>
  </si>
  <si>
    <t>Total production</t>
  </si>
  <si>
    <t>Including share of equity affiliates</t>
  </si>
  <si>
    <t>﻿(1) The geographical zones are as follows: Europe and Central Asia; Africa (excluding North Africa); Middle East and North Africa; Americas; and Asia-Pacific. 2012-2015 data have been restated accordingly.</t>
  </si>
  <si>
    <t>(2) Including fuel gas (448 Mcf/d in 2016, 435 Mcf/d in 2015, 426 Mcf/d in 2014, 415 Mcf/d in 2013, 394 Mcf/d in 2012).</t>
  </si>
  <si>
    <t>(3) The Group’s production in Canada consists of bitumen only. All of the Group’s bitumen production is in Canada.</t>
  </si>
  <si>
    <t>(in thousands of barrels per day)</t>
  </si>
  <si>
    <t>Canada</t>
  </si>
  <si>
    <r>
      <t xml:space="preserve">(1) </t>
    </r>
    <r>
      <rPr>
        <sz val="8"/>
        <color theme="1"/>
        <rFont val="Noteworthy Bold"/>
        <family val="2"/>
      </rPr>
      <t>﻿</t>
    </r>
    <r>
      <rPr>
        <sz val="8"/>
        <color theme="1"/>
        <rFont val="Arial"/>
        <family val="2"/>
      </rPr>
      <t>Liquids consist of crude oil, bitumen, condensates and natural gas liquids (NGL). With respect to bitumen, the Group’s production in Canada consists of bitumen only, and all of the Group’s bitumen production is in Canada. With respect to NGL, the table above does not set forth separate figures for NGL because they represented less than 7.5% of the Group’s total liquids production in each of the years 2012, 2013, 2014, 2015 and 2016.</t>
    </r>
  </si>
  <si>
    <r>
      <t>GAS PRODUCTION</t>
    </r>
    <r>
      <rPr>
        <b/>
        <vertAlign val="superscript"/>
        <sz val="12"/>
        <color rgb="FFFF6E23"/>
        <rFont val="Arial"/>
        <family val="2"/>
      </rPr>
      <t>(1)</t>
    </r>
  </si>
  <si>
    <t>(in millions of cubic feet per day)</t>
  </si>
  <si>
    <r>
      <t xml:space="preserve">(1) </t>
    </r>
    <r>
      <rPr>
        <sz val="8"/>
        <color theme="1"/>
        <rFont val="Noteworthy Bold"/>
        <family val="2"/>
      </rPr>
      <t>﻿</t>
    </r>
    <r>
      <rPr>
        <sz val="8"/>
        <color theme="1"/>
        <rFont val="Arial"/>
        <family val="2"/>
      </rPr>
      <t>Including fuel gas (448 Mcf/d in 2016, 435 Mcf/d in 2015, 426 Mcf/d in 2014, 415 Mcf/d in 2013, 394 Mcf/d in 2012).</t>
    </r>
  </si>
  <si>
    <t>﻿The following tables present, for oil, bitumen and gas reserves, an estimate of the Group’s oil, bitumen and gas quantities by geographic areas as of December 31, 2016, 2015, 2014, 2013, and 2012.</t>
  </si>
  <si>
    <t>Quantities shown concern proved developed and undeveloped reserves together with changes in quantities for 2016, 2015, 2014, 2013 and 2012.</t>
  </si>
  <si>
    <t>The definitions used for proved, proved developed and proved undeveloped oil and gas reserves are in accordance with the revised Rule 4-10 of SEC Regulation S-X.</t>
  </si>
  <si>
    <t>All references in the following tables to reserves or production are to the Group’s entire share of such reserves or production.</t>
  </si>
  <si>
    <t>TOTAL’s worldwide proved reserves include the proved reserves of its consolidated subsidiaries as well as its proportionate share of the proved reserves of equity affiliates.</t>
  </si>
  <si>
    <t>Significant changes in proved reserves between 2015 and 2016 are discussed below.</t>
  </si>
  <si>
    <t>For consolidated subsidiaries, the revisions of +88 Mboe for the year 2016 were due to:</t>
  </si>
  <si>
    <t>– +496 Mboe due to new information obtained from drilling and production history mainly in the United Arab Emirates and the United States and the rebooking of certain fields onshore in Libya that re-started production;</t>
  </si>
  <si>
    <t>– -347 Mboe due to economic factors as a result of lower yearly average hydrocarbon prices, including primarily a partial debooking of the Canadian oil sands proved undeveloped reserves, as well as an earlier economic limit on a number of other assets, partly compensated, in particular, by higher entitlement share from production sharing and risked service contracts; and</t>
  </si>
  <si>
    <t>– -61 Mboe due to other revisions including primarily a reclassification of certain projects out of proved reserves on a number of other assets.</t>
  </si>
  <si>
    <t>The acquisition in the Americas corresponds to the purchase of Chesapeake’s share in the Barnett closed in November 2016.</t>
  </si>
  <si>
    <t>For equity affiliates, the revisions of +83 Mboe for the year 2016 were due to:</t>
  </si>
  <si>
    <t>– +58 Mboe mainly due to new information obtained from drilling and production history mainly in Qatar and Russia; and</t>
  </si>
  <si>
    <t>– +25 Mboe due to economic factors related to a higher entitlement share as a result of lower yearly average hydrocarbon prices.</t>
  </si>
  <si>
    <t>The extensions in Russia correspond mainly to the booking of the two last gas sales agreements on Yamal LNG.</t>
  </si>
  <si>
    <t>The acquisition in the zone of Middle East and North Africa corresponds to the entry in the Northern Oil Company operating the Al Shaheen field in Qatar.</t>
  </si>
  <si>
    <t>﻿Price impact on proved reserves</t>
  </si>
  <si>
    <t>(in million barrels of oil equivalent)</t>
  </si>
  <si>
    <t>Consolidated subsidiaries</t>
  </si>
  <si>
    <t>Proved reserves 2016 based on SEC rules (42.82 $/b)(a)</t>
  </si>
  <si>
    <t>Price impact</t>
  </si>
  <si>
    <t>Proved reserves 2016 at constant price (54.17 $/b)(b)</t>
  </si>
  <si>
    <r>
      <t>(a)</t>
    </r>
    <r>
      <rPr>
        <sz val="10"/>
        <color theme="1"/>
        <rFont val="Arial"/>
        <family val="2"/>
      </rPr>
      <t xml:space="preserve"> 42.82 $/b was the average Brent price of the first day of each month of 2016.</t>
    </r>
  </si>
  <si>
    <r>
      <t>(b)</t>
    </r>
    <r>
      <rPr>
        <sz val="10"/>
        <color theme="1"/>
        <rFont val="Arial"/>
        <family val="2"/>
      </rPr>
      <t xml:space="preserve"> 54.17 $/b was the average Brent price of the first day of each month of 2015.</t>
    </r>
  </si>
  <si>
    <t>Proved developed and undeveloped reserves</t>
  </si>
  <si>
    <t>Europe &amp; Central Asia</t>
  </si>
  <si>
    <t>Africa (excluding North Africa)</t>
  </si>
  <si>
    <t>Middle East &amp; North Africa</t>
  </si>
  <si>
    <t>Balance as of December 31, 2011 – Brent at 110.96 $/b</t>
  </si>
  <si>
    <t>Revisions of previous estimates</t>
  </si>
  <si>
    <t>Extensions, discoveries and other</t>
  </si>
  <si>
    <t>Acquisitions of reserves in place</t>
  </si>
  <si>
    <t>Sales of reserves in place</t>
  </si>
  <si>
    <t>Production for the year</t>
  </si>
  <si>
    <t>﻿Balance as of December 31, 2012 – Brent at 111.13 $/b</t>
  </si>
  <si>
    <t xml:space="preserve">– </t>
  </si>
  <si>
    <t>﻿Balance as of December 31, 2013 – Brent at 108.02 $/b</t>
  </si>
  <si>
    <t>﻿Balance as of December 31, 2014 – Brent at 101.27 $/b</t>
  </si>
  <si>
    <t xml:space="preserve"> -</t>
  </si>
  <si>
    <t>Balance as of December 31, 2015 – Brent at 54.17 $/b</t>
  </si>
  <si>
    <t>Balance as of December 31, 2016 – Brent at 42.82 $/b</t>
  </si>
  <si>
    <t>Minority interest in proved developed and undeveloped reserves as of</t>
  </si>
  <si>
    <t>﻿December 31, 2012 – Brent at 111.13 $/b</t>
  </si>
  <si>
    <t>December 31, 2013 – Brent at 108.02 $/b</t>
  </si>
  <si>
    <t>December 31, 2014 – Brent at 101.27 $/b</t>
  </si>
  <si>
    <t>December 31, 2015 – Brent at 54.17 $/b</t>
  </si>
  <si>
    <t>December 31, 2016 – Brent at 42.82 $/b</t>
  </si>
  <si>
    <t>(in million barrels of oil equivalent)</t>
  </si>
  <si>
    <t>Equity affiliates</t>
  </si>
  <si>
    <t>﻿Balance as of December 31, 2011 – Brent at 110.96 $/b</t>
  </si>
  <si>
    <t>Balance as of December 31, 2013 – Brent at 108.02 $/b</t>
  </si>
  <si>
    <t>Balance as of December 31, 2014 – Brent at 101.27 $/b</t>
  </si>
  <si>
    <t xml:space="preserve">- </t>
  </si>
  <si>
    <t>Consolidated subsidiaries and equity affiliates</t>
  </si>
  <si>
    <t>﻿As of December 31, 2012 – Brent at 111.13 $/b</t>
  </si>
  <si>
    <t>Proved developed reserves</t>
  </si>
  <si>
    <t>Proved undeveloped reserves</t>
  </si>
  <si>
    <t>As of December 31, 2013 – Brent at 108.02 $/b</t>
  </si>
  <si>
    <t>﻿As of December 31, 2014 – Brent at 101.27 $/b</t>
  </si>
  <si>
    <t>As of December 31, 2015 – Brent at 54.17 $/b</t>
  </si>
  <si>
    <t>As of December 31, 2016 – Brent at 42.82 $/b</t>
  </si>
  <si>
    <r>
      <rPr>
        <sz val="10"/>
        <color theme="1"/>
        <rFont val="Krungthep"/>
        <family val="2"/>
      </rPr>
      <t>﻿</t>
    </r>
    <r>
      <rPr>
        <sz val="10"/>
        <color theme="1"/>
        <rFont val="Arial"/>
        <family val="2"/>
      </rPr>
      <t>Oil reserves include crude oil, condensates and natural gas liquids reserves.</t>
    </r>
  </si>
  <si>
    <t>(in millions of barrels)</t>
  </si>
  <si>
    <t>Consolidated subsidaries and equity affiliates</t>
  </si>
  <si>
    <t>(in millions of barrels of oil equivalent)</t>
  </si>
  <si>
    <t>(in million barrels)</t>
  </si>
  <si>
    <t>Balance as of December 31, 2012 – Brent at 111.13 $/b</t>
  </si>
  <si>
    <t>Proved developed reserves as of</t>
  </si>
  <si>
    <t>Proved undeveloped reserves as of</t>
  </si>
  <si>
    <r>
      <rPr>
        <sz val="8"/>
        <color theme="1"/>
        <rFont val="Arial"/>
        <family val="2"/>
      </rPr>
      <t>There are no bitumen reserves for equity affiliates.</t>
    </r>
  </si>
  <si>
    <r>
      <rPr>
        <sz val="8"/>
        <color theme="1"/>
        <rFont val="Arial"/>
        <family val="2"/>
      </rPr>
      <t>There are no minority interests for bitumen reserves.</t>
    </r>
  </si>
  <si>
    <t>(in billion cubic feet)</t>
  </si>
  <si>
    <t>(in billions of cubic feet)</t>
  </si>
  <si>
    <t>Balance as of December 31, 2013 – Brent at 108,02 $/b</t>
  </si>
  <si>
    <t>(in billion of cubic feet)</t>
  </si>
  <si>
    <r>
      <rPr>
        <sz val="10"/>
        <color theme="1"/>
        <rFont val="Krungthep"/>
        <family val="2"/>
      </rPr>
      <t>﻿</t>
    </r>
    <r>
      <rPr>
        <sz val="10"/>
        <color theme="1"/>
        <rFont val="Arial"/>
        <family val="2"/>
      </rPr>
      <t>The following tables do not include revenues and expenses related to oil and gas transportation activities and LNG liquefaction and transportation.</t>
    </r>
  </si>
  <si>
    <t>﻿Revenues Non-Group sales</t>
  </si>
  <si>
    <t>Revenues Group sales</t>
  </si>
  <si>
    <t>Total Revenues</t>
  </si>
  <si>
    <t>Production costs</t>
  </si>
  <si>
    <t>Exploration expenses</t>
  </si>
  <si>
    <t>Depreciation, depletion and amortization and valuation allowances</t>
  </si>
  <si>
    <r>
      <t>Other expenses</t>
    </r>
    <r>
      <rPr>
        <vertAlign val="superscript"/>
        <sz val="9"/>
        <rFont val="Arial"/>
        <family val="2"/>
      </rPr>
      <t>(1)</t>
    </r>
  </si>
  <si>
    <r>
      <t>Pre-tax income from producing activities</t>
    </r>
    <r>
      <rPr>
        <b/>
        <vertAlign val="superscript"/>
        <sz val="9"/>
        <rFont val="Arial"/>
        <family val="2"/>
      </rPr>
      <t>(2)</t>
    </r>
  </si>
  <si>
    <t>Income tax</t>
  </si>
  <si>
    <r>
      <t>Results of oil and gas producing activities</t>
    </r>
    <r>
      <rPr>
        <b/>
        <vertAlign val="superscript"/>
        <sz val="9"/>
        <rFont val="Arial"/>
        <family val="2"/>
      </rPr>
      <t>(2)</t>
    </r>
  </si>
  <si>
    <t>Revenues Non-Group sales</t>
  </si>
  <si>
    <r>
      <t>Pre-tax income from producing activities</t>
    </r>
    <r>
      <rPr>
        <b/>
        <vertAlign val="superscript"/>
        <sz val="9"/>
        <rFont val="Arial"/>
        <family val="2"/>
      </rPr>
      <t>(3)</t>
    </r>
  </si>
  <si>
    <r>
      <t>Results of oil and gas producing activities</t>
    </r>
    <r>
      <rPr>
        <b/>
        <vertAlign val="superscript"/>
        <sz val="9"/>
        <rFont val="Arial"/>
        <family val="2"/>
      </rPr>
      <t>(3)</t>
    </r>
  </si>
  <si>
    <t>﻿2014</t>
  </si>
  <si>
    <r>
      <t>Pre-tax income from producing activities</t>
    </r>
    <r>
      <rPr>
        <b/>
        <vertAlign val="superscript"/>
        <sz val="9"/>
        <rFont val="Arial"/>
        <family val="2"/>
      </rPr>
      <t>(4)</t>
    </r>
  </si>
  <si>
    <r>
      <t>Results of oil and gas producing activities</t>
    </r>
    <r>
      <rPr>
        <b/>
        <vertAlign val="superscript"/>
        <sz val="9"/>
        <rFont val="Arial"/>
        <family val="2"/>
      </rPr>
      <t>(4)</t>
    </r>
  </si>
  <si>
    <r>
      <t>Pre-tax income from producing activities</t>
    </r>
    <r>
      <rPr>
        <b/>
        <vertAlign val="superscript"/>
        <sz val="9"/>
        <rFont val="Arial"/>
        <family val="2"/>
      </rPr>
      <t>(5)</t>
    </r>
  </si>
  <si>
    <r>
      <t>Results of oil and gas producing activities</t>
    </r>
    <r>
      <rPr>
        <b/>
        <vertAlign val="superscript"/>
        <sz val="9"/>
        <rFont val="Arial"/>
        <family val="2"/>
      </rPr>
      <t>(5)</t>
    </r>
  </si>
  <si>
    <r>
      <t>Pre-tax income from producing activities</t>
    </r>
    <r>
      <rPr>
        <b/>
        <vertAlign val="superscript"/>
        <sz val="9"/>
        <color rgb="FF542C73"/>
        <rFont val="Arial"/>
        <family val="2"/>
      </rPr>
      <t>(6)</t>
    </r>
  </si>
  <si>
    <r>
      <t>Results of oil and gas producing activities</t>
    </r>
    <r>
      <rPr>
        <b/>
        <vertAlign val="superscript"/>
        <sz val="9"/>
        <color rgb="FF542C73"/>
        <rFont val="Arial"/>
        <family val="2"/>
      </rPr>
      <t>(6)</t>
    </r>
  </si>
  <si>
    <t>﻿(1) Included production taxes and accretion expense as provided by IAS 37 ($502 million in 2012, $566 million in 2013, $526 million in 2014, $497 million in 2015, $507 million in 2016).</t>
  </si>
  <si>
    <t>(2) Including adjustment items applicable to ASC 932 perimeter, amounting to a net charge of $2,290 million before tax and $1,476 million after tax, mainly related to asset impairments.</t>
  </si>
  <si>
    <t>(3) Including adjustment items applicable to ASC 932 perimeter, amounting to a net charge of $902 million before tax and $639 million after tax, mainly related to asset impairments.</t>
  </si>
  <si>
    <t>(4) Including adjustment items applicable to ASC 932 perimeter, amounting to a net charge of $6,532 million before tax and $5,364 million after tax, mainly related to asset impairments.</t>
  </si>
  <si>
    <t>(5) Including adjustment items applicable to ASC 932 perimeter, amounting to a net charge of $7,104 million before tax and $5,039 million after tax, mainly related to asset impairments.</t>
  </si>
  <si>
    <t>(6) Including adjustment items applicable to ASC 932 perimeter, amounting to a net charge of $,1943 million before tax and $1,198 million after tax, mainly related to asset impairments.</t>
  </si>
  <si>
    <t>Group’s share of results of oil and gas producing activities</t>
  </si>
  <si>
    <t>﻿2012</t>
  </si>
  <si>
    <t>Other expenses</t>
  </si>
  <si>
    <t>Pre-tax income from producing activities</t>
  </si>
  <si>
    <t>Results of oil and gas producing activities</t>
  </si>
  <si>
    <t xml:space="preserve">
</t>
  </si>
  <si>
    <t>COST INCURRED</t>
  </si>
  <si>
    <r>
      <rPr>
        <sz val="10"/>
        <color theme="1"/>
        <rFont val="Krungthep"/>
        <family val="2"/>
      </rPr>
      <t>﻿</t>
    </r>
    <r>
      <rPr>
        <sz val="10"/>
        <color theme="1"/>
        <rFont val="Arial"/>
        <family val="2"/>
      </rPr>
      <t>The following tables set forth the costs incurred in the Group’s oil and gas property acquisition, exploration and development activities, including both capitalized and expensed amounts.</t>
    </r>
  </si>
  <si>
    <r>
      <rPr>
        <sz val="10"/>
        <color theme="1"/>
        <rFont val="Krungthep"/>
        <family val="2"/>
      </rPr>
      <t>﻿</t>
    </r>
    <r>
      <rPr>
        <sz val="10"/>
        <color theme="1"/>
        <rFont val="Arial"/>
        <family val="2"/>
      </rPr>
      <t>They do not include costs incurred related to oil and gas transportation and LNG liquefaction and transportation activities.</t>
    </r>
  </si>
  <si>
    <t>﻿Proved property acquisition</t>
  </si>
  <si>
    <t>Unproved property acquisition</t>
  </si>
  <si>
    <r>
      <t>Development costs</t>
    </r>
    <r>
      <rPr>
        <vertAlign val="superscript"/>
        <sz val="9"/>
        <rFont val="Arial"/>
        <family val="2"/>
      </rPr>
      <t>(1)</t>
    </r>
  </si>
  <si>
    <t>Total cost incurred</t>
  </si>
  <si>
    <t>Proved property acquisition</t>
  </si>
  <si>
    <t xml:space="preserve">Group's share of costs of property acquisition 
exploration and development </t>
  </si>
  <si>
    <r>
      <rPr>
        <sz val="8"/>
        <color theme="1"/>
        <rFont val="Arial"/>
        <family val="2"/>
      </rPr>
      <t>(1) Including asset retirement costs capitalized during the year and any gains or losses recognized upon settlement of asset retirement obligation during the year.</t>
    </r>
  </si>
  <si>
    <r>
      <rPr>
        <sz val="10"/>
        <color theme="1"/>
        <rFont val="Krungthep"/>
        <family val="2"/>
      </rPr>
      <t>﻿</t>
    </r>
    <r>
      <rPr>
        <sz val="10"/>
        <color theme="1"/>
        <rFont val="Arial"/>
        <family val="2"/>
      </rPr>
      <t>Capitalized costs represent the amount of capitalized proved and unproved property costs, including support equipment and facilities, along with the related accumulated depreciation, depletion and amortization.</t>
    </r>
  </si>
  <si>
    <r>
      <rPr>
        <sz val="10"/>
        <color theme="1"/>
        <rFont val="Krungthep"/>
        <family val="2"/>
      </rPr>
      <t>﻿</t>
    </r>
    <r>
      <rPr>
        <sz val="10"/>
        <color theme="1"/>
        <rFont val="Arial"/>
        <family val="2"/>
      </rPr>
      <t xml:space="preserve"> The following tables do not include capitalized costs related to oil and gas transportation and LNG liquefaction and transportation activities.</t>
    </r>
  </si>
  <si>
    <t>﻿Proved properties</t>
  </si>
  <si>
    <t>Total capitalized costs</t>
  </si>
  <si>
    <t>Accumulated depreciation, depletion and amortization</t>
  </si>
  <si>
    <t>Net capitalized costs</t>
  </si>
  <si>
    <t xml:space="preserve">Group's share of net capitalized costs </t>
  </si>
  <si>
    <t>﻿As of December 31, 2012</t>
  </si>
  <si>
    <t>﻿The standardized measure of discounted future net cash flows relating to proved oil and gas reserve quantities was developed as follows:</t>
  </si>
  <si>
    <t>﻿1. estimates of proved reserves and the corresponding production profiles are based on current technical and economic conditions;</t>
  </si>
  <si>
    <t>2. the estimated future cash flows are determined based on prices used in estimating the Group’s proved oil and gas reserves;</t>
  </si>
  <si>
    <t>3. the future cash flows incorporate estimated production costs (including production taxes), future development costs and asset retirement costs. All cost estimates are based on year-end technical and economic conditions;</t>
  </si>
  <si>
    <t>4. future income taxes are computed by applying the year-end statutory tax rate to future net cash flows after consideration of permanent differences and future income tax credits; and</t>
  </si>
  <si>
    <t>5. future net cash flows are discounted at a standard discount rate of 10 percent.</t>
  </si>
  <si>
    <t>﻿These principles applied are those required by ASC 932 and do not reflect the expectations of real revenues from these reserves, nor their present value; hence, they do not constitute criteria for investment decisions.</t>
  </si>
  <si>
    <t>An estimate of the fair value of reserves should also take into account, among other things, the recovery of reserves not presently classified as proved, anticipated future changes in prices and costs and a discount factor more representative of the time value of money and the risks inherent in reserve estimates.</t>
  </si>
  <si>
    <t>Future cash inflows</t>
  </si>
  <si>
    <t>Future production costs</t>
  </si>
  <si>
    <t>Future development costs</t>
  </si>
  <si>
    <t>Future income taxes</t>
  </si>
  <si>
    <t>Future net cash flows, after income taxes</t>
  </si>
  <si>
    <t>Discount at 10%</t>
  </si>
  <si>
    <t>Standardized measure of discounted future net cash flows</t>
  </si>
  <si>
    <t>﻿As of December 31, 2015</t>
  </si>
  <si>
    <t>Minority interests in future net cash flows as of</t>
  </si>
  <si>
    <t>﻿December 31, 2012</t>
  </si>
  <si>
    <t>December 31, 2013</t>
  </si>
  <si>
    <t>December 31, 2014</t>
  </si>
  <si>
    <t>December 31, 2015</t>
  </si>
  <si>
    <t>December 31, 2016</t>
  </si>
  <si>
    <t xml:space="preserve">Group’s share of equity affiliates’ future net 
cash flows as of </t>
  </si>
  <si>
    <t>﻿Beginning of year</t>
  </si>
  <si>
    <t>Sales and transfers, net of production costs</t>
  </si>
  <si>
    <t>Net change in sales and transfer prices and in production costs and other expenses</t>
  </si>
  <si>
    <t>Extensions, discoveries and improved recovery</t>
  </si>
  <si>
    <t>Changes in estimated future development costs</t>
  </si>
  <si>
    <t>Previously estimated development costs incurred during the year</t>
  </si>
  <si>
    <t>Revisions of previous quantity estimates</t>
  </si>
  <si>
    <t>Accretion of discount</t>
  </si>
  <si>
    <t>Net change in income taxes</t>
  </si>
  <si>
    <t>Purchases of reserves in place</t>
  </si>
  <si>
    <t>End of year</t>
  </si>
  <si>
    <t>As of December 31,</t>
  </si>
  <si>
    <t>(in thousands of acres)</t>
  </si>
  <si>
    <r>
      <t>Undeveloped acreage</t>
    </r>
    <r>
      <rPr>
        <b/>
        <vertAlign val="superscript"/>
        <sz val="10"/>
        <color rgb="FF542C73"/>
        <rFont val="Arial"/>
        <family val="2"/>
      </rPr>
      <t>(1)</t>
    </r>
  </si>
  <si>
    <t>Developed
acreage</t>
  </si>
  <si>
    <t>﻿Europe &amp; Central Asia</t>
  </si>
  <si>
    <t>Gross</t>
  </si>
  <si>
    <t>Net</t>
  </si>
  <si>
    <t>Middle East &amp; North Africa</t>
  </si>
  <si>
    <r>
      <t>Net</t>
    </r>
    <r>
      <rPr>
        <b/>
        <vertAlign val="superscript"/>
        <sz val="9"/>
        <color rgb="FF542C73"/>
        <rFont val="Arial"/>
        <family val="2"/>
      </rPr>
      <t>(2)</t>
    </r>
  </si>
  <si>
    <r>
      <rPr>
        <sz val="8"/>
        <color theme="1"/>
        <rFont val="Arial"/>
        <family val="2"/>
      </rPr>
      <t>(1) Undeveloped acreage includes leases and concessions.</t>
    </r>
  </si>
  <si>
    <t xml:space="preserve">(2) Net acreage equals the sum of the Group’s equity stakes in gross acreage.
</t>
  </si>
  <si>
    <t>(number of wells)</t>
  </si>
  <si>
    <t>Gross 
productive 
wells</t>
  </si>
  <si>
    <r>
      <t>Net 
productive 
wells</t>
    </r>
    <r>
      <rPr>
        <b/>
        <vertAlign val="superscript"/>
        <sz val="10"/>
        <color rgb="FF542C73"/>
        <rFont val="Arial"/>
        <family val="2"/>
      </rPr>
      <t>(1)</t>
    </r>
  </si>
  <si>
    <t>Oil</t>
  </si>
  <si>
    <t>Gas</t>
  </si>
  <si>
    <r>
      <rPr>
        <sz val="8"/>
        <color theme="1"/>
        <rFont val="Krungthep"/>
        <family val="2"/>
      </rPr>
      <t>﻿</t>
    </r>
    <r>
      <rPr>
        <sz val="8"/>
        <color theme="1"/>
        <rFont val="Arial"/>
        <family val="2"/>
      </rPr>
      <t>(1) Net wells equal the sum of the Group’s equity stakes in gross wells.</t>
    </r>
  </si>
  <si>
    <r>
      <t>Net productive
wells drilled</t>
    </r>
    <r>
      <rPr>
        <b/>
        <vertAlign val="superscript"/>
        <sz val="10"/>
        <color rgb="FF542C73"/>
        <rFont val="Arial"/>
        <family val="2"/>
      </rPr>
      <t>(1)(2)</t>
    </r>
  </si>
  <si>
    <r>
      <t>Net dry
wells drilled</t>
    </r>
    <r>
      <rPr>
        <b/>
        <vertAlign val="superscript"/>
        <sz val="10"/>
        <color rgb="FF542C73"/>
        <rFont val="Arial"/>
        <family val="2"/>
      </rPr>
      <t>(1)(3)</t>
    </r>
  </si>
  <si>
    <r>
      <t>Net total
wells drilled</t>
    </r>
    <r>
      <rPr>
        <b/>
        <vertAlign val="superscript"/>
        <sz val="10"/>
        <color rgb="FF542C73"/>
        <rFont val="Arial"/>
        <family val="2"/>
      </rPr>
      <t>(1)(3)</t>
    </r>
  </si>
  <si>
    <t>Exploratory</t>
  </si>
  <si>
    <t>Subtotal</t>
  </si>
  <si>
    <t>Development</t>
  </si>
  <si>
    <r>
      <rPr>
        <sz val="8"/>
        <color theme="1"/>
        <rFont val="Arial"/>
        <family val="2"/>
      </rPr>
      <t xml:space="preserve">(1) Net wells equal the sum of the Company’s fractional interest in gross wells.
</t>
    </r>
  </si>
  <si>
    <r>
      <rPr>
        <sz val="8"/>
        <color theme="1"/>
        <rFont val="Arial"/>
        <family val="2"/>
      </rPr>
      <t>(2) Includes certain exploratory wells that were abandoned but which would have been capable of producing oil in sufficient quantities to justify completion.</t>
    </r>
  </si>
  <si>
    <t>(3) For information: service wells and stratigraphic wells are not reported in this table.</t>
  </si>
  <si>
    <t>WELLS IN THE PROCESS OF BEING DRILLED (INCLUDING WELLS TEMPORARILY SUSPENDED)</t>
  </si>
  <si>
    <r>
      <t>Net</t>
    </r>
    <r>
      <rPr>
        <b/>
        <vertAlign val="superscript"/>
        <sz val="10"/>
        <color rgb="FF542C73"/>
        <rFont val="Arial"/>
        <family val="2"/>
      </rPr>
      <t>(1)</t>
    </r>
  </si>
  <si>
    <r>
      <t>Other wells</t>
    </r>
    <r>
      <rPr>
        <b/>
        <vertAlign val="superscript"/>
        <sz val="9"/>
        <rFont val="Arial"/>
        <family val="2"/>
      </rPr>
      <t> (2)</t>
    </r>
  </si>
  <si>
    <r>
      <t xml:space="preserve">
Other wells</t>
    </r>
    <r>
      <rPr>
        <b/>
        <vertAlign val="superscript"/>
        <sz val="9"/>
        <rFont val="Arial"/>
        <family val="2"/>
      </rPr>
      <t>(2)</t>
    </r>
  </si>
  <si>
    <t xml:space="preserve">(1) Net wells equal the sum of the Group’s equity stakes in gross wells. From 2013, includes wells for which surface facilities permitting production have not yet been constructed. Such wells are also reported in the table “Number of net productive and dry wells drilled”, for the year in which they were drilled.
</t>
  </si>
  <si>
    <r>
      <rPr>
        <sz val="8"/>
        <color theme="1"/>
        <rFont val="Arial"/>
        <family val="2"/>
      </rPr>
      <t>(2) Other wells are development wells, service wells, stratigraphic wells and extension wells.</t>
    </r>
  </si>
  <si>
    <r>
      <t>LIQUEFIED NATURAL GAS (LNG) SALES</t>
    </r>
    <r>
      <rPr>
        <b/>
        <vertAlign val="superscript"/>
        <sz val="12"/>
        <color indexed="53"/>
        <rFont val="Arial"/>
        <family val="2"/>
      </rPr>
      <t>(1)</t>
    </r>
  </si>
  <si>
    <t>(kt/y)</t>
  </si>
  <si>
    <t>Nigeria (NLNG)</t>
  </si>
  <si>
    <r>
      <t>Indonesia (Bontang)</t>
    </r>
    <r>
      <rPr>
        <vertAlign val="superscript"/>
        <sz val="9"/>
        <rFont val="Arial"/>
        <family val="2"/>
      </rPr>
      <t>(2)</t>
    </r>
  </si>
  <si>
    <t>Qatar (Qatargas II)</t>
  </si>
  <si>
    <t>Qatar (Qatargas I)</t>
  </si>
  <si>
    <t>Norway (Snøhvit)</t>
  </si>
  <si>
    <t>Yemen LNG</t>
  </si>
  <si>
    <r>
      <t>Oman</t>
    </r>
    <r>
      <rPr>
        <vertAlign val="superscript"/>
        <sz val="9"/>
        <rFont val="Arial"/>
        <family val="2"/>
      </rPr>
      <t>(3)</t>
    </r>
  </si>
  <si>
    <t>Abu Dhabi (Adgas)</t>
  </si>
  <si>
    <t>Gladstone LNG</t>
  </si>
  <si>
    <t>Angola LNG</t>
  </si>
  <si>
    <r>
      <rPr>
        <sz val="8"/>
        <color indexed="8"/>
        <rFont val="Krungthep"/>
        <family val="2"/>
      </rPr>
      <t>﻿</t>
    </r>
    <r>
      <rPr>
        <sz val="8"/>
        <color indexed="8"/>
        <rFont val="Arial"/>
        <family val="2"/>
      </rPr>
      <t xml:space="preserve">(1) Group share, excluding trading.
</t>
    </r>
  </si>
  <si>
    <t>2016 data restated to reflect volume estimates for Bontang LNG based on the 2016 SEC coefficient</t>
  </si>
  <si>
    <r>
      <rPr>
        <sz val="8"/>
        <color indexed="8"/>
        <rFont val="Krungthep"/>
        <family val="2"/>
      </rPr>
      <t>﻿</t>
    </r>
    <r>
      <rPr>
        <sz val="8"/>
        <color indexed="8"/>
        <rFont val="Arial"/>
        <family val="2"/>
      </rPr>
      <t>(3) Includes both Oman LNG &amp; Qalhat LNG.</t>
    </r>
  </si>
  <si>
    <r>
      <t>The table below sets forth interests of the Group’s entiti</t>
    </r>
    <r>
      <rPr>
        <sz val="9"/>
        <rFont val="Calibri"/>
        <family val="2"/>
        <scheme val="minor"/>
      </rPr>
      <t>es</t>
    </r>
    <r>
      <rPr>
        <vertAlign val="superscript"/>
        <sz val="9"/>
        <rFont val="Calibri"/>
        <family val="2"/>
        <scheme val="minor"/>
      </rPr>
      <t>(1)</t>
    </r>
    <r>
      <rPr>
        <sz val="9"/>
        <rFont val="Calibri"/>
        <family val="2"/>
        <scheme val="minor"/>
      </rPr>
      <t xml:space="preserve"> </t>
    </r>
    <r>
      <rPr>
        <sz val="9"/>
        <color theme="1"/>
        <rFont val="Calibri"/>
        <family val="2"/>
        <scheme val="minor"/>
      </rPr>
      <t>in</t>
    </r>
    <r>
      <rPr>
        <sz val="9"/>
        <rFont val="Calibri"/>
        <family val="2"/>
        <scheme val="minor"/>
      </rPr>
      <t xml:space="preserve"> the</t>
    </r>
    <r>
      <rPr>
        <sz val="9"/>
        <color rgb="FFFF0000"/>
        <rFont val="Calibri"/>
        <family val="2"/>
        <scheme val="minor"/>
      </rPr>
      <t xml:space="preserve"> </t>
    </r>
    <r>
      <rPr>
        <sz val="9"/>
        <rFont val="Calibri"/>
        <family val="2"/>
        <scheme val="minor"/>
      </rPr>
      <t>main oil</t>
    </r>
    <r>
      <rPr>
        <sz val="9"/>
        <color theme="1"/>
        <rFont val="Calibri"/>
        <family val="2"/>
        <scheme val="minor"/>
      </rPr>
      <t xml:space="preserve"> and gas pipelines.</t>
    </r>
  </si>
  <si>
    <t>Pipeline(s)</t>
  </si>
  <si>
    <t>Origin</t>
  </si>
  <si>
    <t>Destination</t>
  </si>
  <si>
    <t>% interest</t>
  </si>
  <si>
    <t>Operator</t>
  </si>
  <si>
    <t>Liquids</t>
  </si>
  <si>
    <t>BTC</t>
  </si>
  <si>
    <t>Baku (Azerbaijan)</t>
  </si>
  <si>
    <t>Ceyhan (Turkey, Mediterranean)</t>
  </si>
  <si>
    <t>5.00</t>
  </si>
  <si>
    <t>x</t>
  </si>
  <si>
    <t>Frostpipe (inhibited)</t>
  </si>
  <si>
    <t>Lille-Frigg, Froy</t>
  </si>
  <si>
    <t>Oseberg</t>
  </si>
  <si>
    <t>36.25</t>
  </si>
  <si>
    <t>Heimdal to Brae Condensate Line</t>
  </si>
  <si>
    <t>Heimdal</t>
  </si>
  <si>
    <t>Brae</t>
  </si>
  <si>
    <t>16.76</t>
  </si>
  <si>
    <t>Kvitebjorn pipeline</t>
  </si>
  <si>
    <t>Kvitebjorn</t>
  </si>
  <si>
    <t>Mongstad</t>
  </si>
  <si>
    <t>Norpipe Oil</t>
  </si>
  <si>
    <t>Ekofisk Treatment center</t>
  </si>
  <si>
    <t>Teeside (UK)</t>
  </si>
  <si>
    <t>34.93</t>
  </si>
  <si>
    <t>Oseberg Transport System</t>
  </si>
  <si>
    <t>Oseberg, Brage and Veslefrikk</t>
  </si>
  <si>
    <t>Sture</t>
  </si>
  <si>
    <t>12.98</t>
  </si>
  <si>
    <t>Sleipner East Condensate Pipe</t>
  </si>
  <si>
    <t>Sleipner East</t>
  </si>
  <si>
    <t>Karsto</t>
  </si>
  <si>
    <t>10.00</t>
  </si>
  <si>
    <t>Troll Oil Pipeline I and II</t>
  </si>
  <si>
    <t>Troll B and C</t>
  </si>
  <si>
    <t>Vestprosess (Mongstad Refinery)</t>
  </si>
  <si>
    <t>3.71</t>
  </si>
  <si>
    <t>Vestprosess</t>
  </si>
  <si>
    <t>Kollsnes (Area E)</t>
  </si>
  <si>
    <t>Vestprocess (Mongstad Refinery)</t>
  </si>
  <si>
    <t>Polarled</t>
  </si>
  <si>
    <t>Asta Hansteen⁠/⁠Linnorm</t>
  </si>
  <si>
    <t>Nyhamna</t>
  </si>
  <si>
    <t>5.11</t>
  </si>
  <si>
    <t>The Netherlands</t>
  </si>
  <si>
    <t>Nogat pipeline</t>
  </si>
  <si>
    <t>F3-FB</t>
  </si>
  <si>
    <t>Den Helder</t>
  </si>
  <si>
    <t>WGT K13-Den Helder</t>
  </si>
  <si>
    <t>K13A</t>
  </si>
  <si>
    <t>4.66</t>
  </si>
  <si>
    <t>WGT K13-Extension</t>
  </si>
  <si>
    <t>Markham</t>
  </si>
  <si>
    <t>K13 (via K4⁠/⁠K5)</t>
  </si>
  <si>
    <t>23;00</t>
  </si>
  <si>
    <t>Alwyn Liquid Export Line</t>
  </si>
  <si>
    <t>Alwyn North</t>
  </si>
  <si>
    <t>Cormorant</t>
  </si>
  <si>
    <t>100.00</t>
  </si>
  <si>
    <t>Bruce Liquid Export Line</t>
  </si>
  <si>
    <t>Bruce</t>
  </si>
  <si>
    <t>Forties (Unity)</t>
  </si>
  <si>
    <t>43.25</t>
  </si>
  <si>
    <t>Central Graben Liquid Export Line (LEP)</t>
  </si>
  <si>
    <t>Elgin-Franklin</t>
  </si>
  <si>
    <t>ETAP</t>
  </si>
  <si>
    <t>15.89</t>
  </si>
  <si>
    <t>Frigg System: UK line</t>
  </si>
  <si>
    <t>Alwyn North, Bruce and others</t>
  </si>
  <si>
    <t>St.Fergus (Scotland)</t>
  </si>
  <si>
    <t>Ninian Pipeline System</t>
  </si>
  <si>
    <t>Ninian</t>
  </si>
  <si>
    <t>Sullom Voe</t>
  </si>
  <si>
    <t>16.00</t>
  </si>
  <si>
    <t>Shearwater Elgin Area Line (SEAL)</t>
  </si>
  <si>
    <t>Elgin-Franklin, Shearwater</t>
  </si>
  <si>
    <t>Bacton</t>
  </si>
  <si>
    <t>25.73</t>
  </si>
  <si>
    <t>SEAL to Interconnector Link (SILK)</t>
  </si>
  <si>
    <t>Interconnector</t>
  </si>
  <si>
    <t>54.66</t>
  </si>
  <si>
    <t>Africa (excl. North Africa)</t>
  </si>
  <si>
    <t>Mandji Pipes</t>
  </si>
  <si>
    <t>Mandji fields</t>
  </si>
  <si>
    <t>Cap Lopez Terminal</t>
  </si>
  <si>
    <r>
      <t>100.00 </t>
    </r>
    <r>
      <rPr>
        <vertAlign val="superscript"/>
        <sz val="9"/>
        <rFont val="Arial"/>
        <family val="2"/>
      </rPr>
      <t>(a)</t>
    </r>
  </si>
  <si>
    <t>Rabi Pipes</t>
  </si>
  <si>
    <t>Rabi fields</t>
  </si>
  <si>
    <t>O.U.R</t>
  </si>
  <si>
    <t>Obite</t>
  </si>
  <si>
    <t>Rumuji</t>
  </si>
  <si>
    <t>40.00</t>
  </si>
  <si>
    <t>NOPL</t>
  </si>
  <si>
    <t>Owaza</t>
  </si>
  <si>
    <t>Dolphin</t>
  </si>
  <si>
    <t>North Field (Qatar)</t>
  </si>
  <si>
    <t>Taweelah-Fujairah-Al Ain (United Arab Emirates)</t>
  </si>
  <si>
    <t>24.50</t>
  </si>
  <si>
    <t>TGM</t>
  </si>
  <si>
    <t>TGN</t>
  </si>
  <si>
    <t>Uruguyana (Brazil)</t>
  </si>
  <si>
    <t>32.68</t>
  </si>
  <si>
    <t>Brazil</t>
  </si>
  <si>
    <t>TBG</t>
  </si>
  <si>
    <t>Bolivia-Brazil border</t>
  </si>
  <si>
    <t>Porto Alegre via São Paulo</t>
  </si>
  <si>
    <t>9.67</t>
  </si>
  <si>
    <t>TSB</t>
  </si>
  <si>
    <t>Argentina-Brazil border (TGM) Porto Alegre</t>
  </si>
  <si>
    <t>Uruguyana (Brazil) Canoas</t>
  </si>
  <si>
    <t>25.00</t>
  </si>
  <si>
    <t>Asia-Pacific</t>
  </si>
  <si>
    <t>Fairview, Roma, Scotia, Arcadia</t>
  </si>
  <si>
    <t>GLNG (Curtis Island)</t>
  </si>
  <si>
    <t>27.50</t>
  </si>
  <si>
    <t>Yadana</t>
  </si>
  <si>
    <t>Ban-I Tong (Thai border)</t>
  </si>
  <si>
    <t>31.24</t>
  </si>
  <si>
    <t>(1) Interest of Total Gabon. The Group has a financial interest of 58.28% in Total Gabon.</t>
  </si>
  <si>
    <t>(2) Excluding equity affiliates, except for the Yadana and Dolphin pipelines.</t>
  </si>
  <si>
    <r>
      <t>PIPELINE GAS SALES</t>
    </r>
    <r>
      <rPr>
        <b/>
        <vertAlign val="superscript"/>
        <sz val="12"/>
        <color rgb="FFFF6E23"/>
        <rFont val="Arial"/>
        <family val="2"/>
      </rPr>
      <t>(1)</t>
    </r>
  </si>
  <si>
    <t>(Mcf/d)</t>
  </si>
  <si>
    <t>Syria</t>
  </si>
  <si>
    <r>
      <t>Indonesia</t>
    </r>
    <r>
      <rPr>
        <vertAlign val="superscript"/>
        <sz val="9"/>
        <rFont val="Arial"/>
        <family val="2"/>
      </rPr>
      <t> (2)</t>
    </r>
  </si>
  <si>
    <t>Trinidad &amp; Tobago</t>
  </si>
  <si>
    <r>
      <rPr>
        <sz val="8"/>
        <color theme="1"/>
        <rFont val="Krungthep"/>
        <family val="2"/>
      </rPr>
      <t>﻿</t>
    </r>
    <r>
      <rPr>
        <sz val="8"/>
        <color theme="1"/>
        <rFont val="Arial"/>
        <family val="2"/>
      </rPr>
      <t>(1) Consolidated entities.</t>
    </r>
  </si>
  <si>
    <r>
      <rPr>
        <sz val="8"/>
        <color theme="1"/>
        <rFont val="Krungthep"/>
        <family val="2"/>
      </rPr>
      <t>﻿</t>
    </r>
    <r>
      <rPr>
        <sz val="8"/>
        <color theme="1"/>
        <rFont val="Arial"/>
        <family val="2"/>
      </rPr>
      <t xml:space="preserve">(2) Domestic sales. </t>
    </r>
  </si>
  <si>
    <r>
      <t>OPERATIONAL HIGHLIGHTS</t>
    </r>
    <r>
      <rPr>
        <b/>
        <vertAlign val="superscript"/>
        <sz val="12"/>
        <color rgb="FFFF6E23"/>
        <rFont val="Arial"/>
        <family val="2"/>
      </rPr>
      <t>(1)(3)</t>
    </r>
  </si>
  <si>
    <t>(in kb/d)</t>
  </si>
  <si>
    <r>
      <rPr>
        <sz val="9"/>
        <rFont val="Arial"/>
        <family val="2"/>
      </rPr>
      <t>Distillation capacity Group share at year-end</t>
    </r>
    <r>
      <rPr>
        <vertAlign val="superscript"/>
        <sz val="9"/>
        <rFont val="Arial"/>
        <family val="2"/>
      </rPr>
      <t>(2)</t>
    </r>
  </si>
  <si>
    <t>Refinery throughput</t>
  </si>
  <si>
    <t>﻿(1) Includes share of TotalErg, as well as refineries in Africa and the French Antilles that are reported in the Marketing &amp; Services segment.</t>
  </si>
  <si>
    <t>(2) Capacity data based on refinery process unit stream-day capacities under normal operating conditions, less the impact of shutdown for regular repair and maintenance activities averaged over an extended period of time.</t>
  </si>
  <si>
    <t>(3) Since 2015, Port Arthur and Daesan condensate splitters are integrated in the Group’s refining capacity and the 2015 data have been restated.</t>
  </si>
  <si>
    <t>As of December 31, 2015</t>
  </si>
  <si>
    <r>
      <t>Major upgrading plant capacity at 100%</t>
    </r>
    <r>
      <rPr>
        <b/>
        <vertAlign val="superscript"/>
        <sz val="10"/>
        <color rgb="FF00976D"/>
        <rFont val="Arial"/>
        <family val="2"/>
      </rPr>
      <t>(1)</t>
    </r>
  </si>
  <si>
    <t xml:space="preserve">(kb/d) </t>
  </si>
  <si>
    <t>Total 
Distillation
Capacity</t>
  </si>
  <si>
    <t>Group 
Interest</t>
  </si>
  <si>
    <t>Group 
Capacity</t>
  </si>
  <si>
    <t>Cat 
Crack</t>
  </si>
  <si>
    <t>Cat 
Reform</t>
  </si>
  <si>
    <t>Hydro- 
Cracking</t>
  </si>
  <si>
    <t>Resid.
Hydro-
Treat</t>
  </si>
  <si>
    <t>Dist.
Hydro-
Treat</t>
  </si>
  <si>
    <t>Alky</t>
  </si>
  <si>
    <t>Isom</t>
  </si>
  <si>
    <t>Vis</t>
  </si>
  <si>
    <r>
      <rPr>
        <b/>
        <sz val="10"/>
        <color rgb="FF00976D"/>
        <rFont val="HelveticaNeueLT Com 23 UltLtEx"/>
        <family val="2"/>
      </rPr>
      <t>﻿</t>
    </r>
    <r>
      <rPr>
        <b/>
        <sz val="10"/>
        <color rgb="FF00976D"/>
        <rFont val="Arial"/>
        <family val="2"/>
      </rPr>
      <t>Coker</t>
    </r>
  </si>
  <si>
    <t>Normandy, Gonfreville</t>
  </si>
  <si>
    <t>Provence, La Mède</t>
  </si>
  <si>
    <t>Donges</t>
  </si>
  <si>
    <t>Feyzin</t>
  </si>
  <si>
    <t>Grandpuits</t>
  </si>
  <si>
    <t>Total France</t>
  </si>
  <si>
    <r>
      <t>United Kingdom, Immingham</t>
    </r>
    <r>
      <rPr>
        <sz val="9"/>
        <color theme="1"/>
        <rFont val="Monaco"/>
        <family val="2"/>
      </rPr>
      <t>⁠⁠</t>
    </r>
    <r>
      <rPr>
        <sz val="9"/>
        <color theme="1"/>
        <rFont val="Arial"/>
        <family val="2"/>
      </rPr>
      <t>/</t>
    </r>
    <r>
      <rPr>
        <sz val="9"/>
        <color theme="1"/>
        <rFont val="Monaco"/>
        <family val="2"/>
      </rPr>
      <t>⁠⁠</t>
    </r>
    <r>
      <rPr>
        <sz val="9"/>
        <color theme="1"/>
        <rFont val="Arial"/>
        <family val="2"/>
      </rPr>
      <t>Lindsey</t>
    </r>
  </si>
  <si>
    <t>Netherlands, Vlissingen</t>
  </si>
  <si>
    <t>Belgium, Antwerp</t>
  </si>
  <si>
    <t>Germany, Leuna</t>
  </si>
  <si>
    <r>
      <t>Italy, Trecate (TotalErg)</t>
    </r>
    <r>
      <rPr>
        <vertAlign val="superscript"/>
        <sz val="9"/>
        <color theme="1"/>
        <rFont val="Arial"/>
        <family val="2"/>
      </rPr>
      <t> (2)</t>
    </r>
  </si>
  <si>
    <t>﻿Total rest of Europe</t>
  </si>
  <si>
    <t>Texas, Port Arthur (Refinery)</t>
  </si>
  <si>
    <r>
      <t>Texas, Port Arthur (Condensate Splitter) </t>
    </r>
    <r>
      <rPr>
        <vertAlign val="superscript"/>
        <sz val="9"/>
        <color theme="1"/>
        <rFont val="Arial"/>
        <family val="2"/>
      </rPr>
      <t>(3)</t>
    </r>
  </si>
  <si>
    <t>﻿Total United States</t>
  </si>
  <si>
    <t>Cameroon, Limbe</t>
  </si>
  <si>
    <t>Côte d’Ivoire, Abidjan</t>
  </si>
  <si>
    <t>Senegal, Dakar</t>
  </si>
  <si>
    <t>South Africa, Sasolburg</t>
  </si>
  <si>
    <t>Total Africa</t>
  </si>
  <si>
    <t>Asia &amp; Middle East</t>
  </si>
  <si>
    <t>China, Dalian</t>
  </si>
  <si>
    <r>
      <t>Korea, Daesan</t>
    </r>
    <r>
      <rPr>
        <vertAlign val="superscript"/>
        <sz val="9"/>
        <rFont val="Arial"/>
        <family val="2"/>
      </rPr>
      <t> (4)</t>
    </r>
  </si>
  <si>
    <t>Qatar, Ras Laffan</t>
  </si>
  <si>
    <t>﻿Saudi Arabia Jubail</t>
  </si>
  <si>
    <t>﻿Total Asia</t>
  </si>
  <si>
    <t>﻿Worldwide crude distillation</t>
  </si>
  <si>
    <t>﻿(1) Cat Crack: Catalytic Cracking; Cat Reform: Catalytic Reforming; Resid Hydrotreat: Residual Hydrotreating; Dist Hydrotreat: Distillate Hydrotreating; Alky: Alkylation; Isom: C5⁠/⁠C6 Isomerization; Vis: Visbreaker.</t>
  </si>
  <si>
    <t>(2) In October 2010, TOTAL Italy merged with Erg to create the new company TotalErg – TOTAL holds 49% of TotalErg.</t>
  </si>
  <si>
    <t>(3) Condensates Splitter held by the joint venture BFLP (40% TOTAL, 60% BASF and TOTAL operator) and included in the refining capacities from December 31, 2015.</t>
  </si>
  <si>
    <t>(4) Condensates Splitter held by the joint venture HTC (50% TOTAL, 50% Hanwha and HTC operator) and included in the refining capacities from December 31, 2015.</t>
  </si>
  <si>
    <r>
      <t>DISTILLATION CAPACITY (GROUP SHARE)</t>
    </r>
    <r>
      <rPr>
        <b/>
        <vertAlign val="superscript"/>
        <sz val="12"/>
        <color rgb="FFFF6E23"/>
        <rFont val="Arial"/>
        <family val="2"/>
      </rPr>
      <t>(1)</t>
    </r>
  </si>
  <si>
    <r>
      <rPr>
        <sz val="10"/>
        <color theme="1"/>
        <rFont val="Krungthep"/>
        <family val="2"/>
      </rPr>
      <t>﻿</t>
    </r>
    <r>
      <rPr>
        <sz val="10"/>
        <color theme="1"/>
        <rFont val="Arial"/>
        <family val="2"/>
      </rPr>
      <t>Capacity, throughput and production data include equity share of refineries in which the Group holds a direct or indirect interest:</t>
    </r>
  </si>
  <si>
    <t>As of December 31, (kb/d)</t>
  </si>
  <si>
    <r>
      <t>United States and French West Indies </t>
    </r>
    <r>
      <rPr>
        <vertAlign val="superscript"/>
        <sz val="9"/>
        <color theme="1"/>
        <rFont val="Arial"/>
        <family val="2"/>
      </rPr>
      <t>(2)</t>
    </r>
  </si>
  <si>
    <r>
      <t>Asia &amp; Middle East</t>
    </r>
    <r>
      <rPr>
        <vertAlign val="superscript"/>
        <sz val="9"/>
        <color theme="1"/>
        <rFont val="Arial"/>
        <family val="2"/>
      </rPr>
      <t> (3)</t>
    </r>
  </si>
  <si>
    <r>
      <t>67 </t>
    </r>
    <r>
      <rPr>
        <vertAlign val="superscript"/>
        <sz val="9"/>
        <color theme="1"/>
        <rFont val="Arial"/>
        <family val="2"/>
      </rPr>
      <t>(4)</t>
    </r>
  </si>
  <si>
    <t>﻿(1) Capacity at the end of the year includes share of TotalErg. Results for refineries in Africa, French Antilles and Italy are reported in the Marketing &amp; Services segment.</t>
  </si>
  <si>
    <t>(2) Including TOTAL share (40%) in BTP Condensate Splitter in the United States from December 31, 2015.</t>
  </si>
  <si>
    <t>(3) Including TOTAL share (50%) in HTC Condensate Splitter in Korea from December 31, 2015.</t>
  </si>
  <si>
    <r>
      <t>REFINERY THROUGHPUT (GROUP SHARE)</t>
    </r>
    <r>
      <rPr>
        <b/>
        <vertAlign val="superscript"/>
        <sz val="12"/>
        <color rgb="FFFF6E23"/>
        <rFont val="Arial"/>
        <family val="2"/>
      </rPr>
      <t>(1)</t>
    </r>
  </si>
  <si>
    <r>
      <rPr>
        <sz val="10"/>
        <color theme="1"/>
        <rFont val="Arial"/>
        <family val="2"/>
      </rPr>
      <t>Capacity, throughput and production data include equity share of refineries in which the Group holds a direct or indirect interest:</t>
    </r>
  </si>
  <si>
    <t>(kb/d)</t>
  </si>
  <si>
    <r>
      <rPr>
        <sz val="9"/>
        <rFont val="Arial"/>
        <family val="2"/>
      </rPr>
      <t>France</t>
    </r>
  </si>
  <si>
    <r>
      <t>United States and French West Indies</t>
    </r>
    <r>
      <rPr>
        <vertAlign val="superscript"/>
        <sz val="9"/>
        <rFont val="Arial"/>
        <family val="2"/>
      </rPr>
      <t>(2)</t>
    </r>
  </si>
  <si>
    <r>
      <t>Asia &amp; Middle East</t>
    </r>
    <r>
      <rPr>
        <vertAlign val="superscript"/>
        <sz val="9"/>
        <rFont val="Arial"/>
        <family val="2"/>
      </rPr>
      <t>(3)</t>
    </r>
  </si>
  <si>
    <t>﻿(1) Includes share of TotalErg. Results for refineries in Africa, French Antilles and Italy are reported in the Marketing &amp; Services segment.</t>
  </si>
  <si>
    <t>(2) Including from 2015 TOTAL share in BTP Condensate Splitter (40%) in United States. 2015 data have been restated.</t>
  </si>
  <si>
    <t>(3) Including TOTAL share (50%) in HTC Condensate Splitter in Korea from 2015. 2015 data have been restated.</t>
  </si>
  <si>
    <r>
      <t>UTILIZATION RATE (BASED ON CRUDE AND OTHER FEEDSTOCKS)</t>
    </r>
    <r>
      <rPr>
        <b/>
        <vertAlign val="superscript"/>
        <sz val="12"/>
        <color rgb="FFFF6E23"/>
        <rFont val="Arial"/>
        <family val="2"/>
      </rPr>
      <t>(1)(2)</t>
    </r>
  </si>
  <si>
    <t>(%)</t>
  </si>
  <si>
    <r>
      <t>Rest of Europe</t>
    </r>
    <r>
      <rPr>
        <vertAlign val="superscript"/>
        <sz val="9"/>
        <rFont val="Arial"/>
        <family val="2"/>
      </rPr>
      <t> (3)</t>
    </r>
  </si>
  <si>
    <r>
      <t>Americas</t>
    </r>
    <r>
      <rPr>
        <vertAlign val="superscript"/>
        <sz val="9"/>
        <rFont val="Arial"/>
        <family val="2"/>
      </rPr>
      <t>(4)</t>
    </r>
  </si>
  <si>
    <r>
      <t>Asia &amp; Middle East</t>
    </r>
    <r>
      <rPr>
        <vertAlign val="superscript"/>
        <sz val="9"/>
        <rFont val="Arial"/>
        <family val="2"/>
      </rPr>
      <t>(5)</t>
    </r>
  </si>
  <si>
    <t>Average</t>
  </si>
  <si>
    <t>﻿(1) Including equity share of refineries in which the Group has a stake.</t>
  </si>
  <si>
    <t>(2) (Crude + crackers’ feedstock)/distillation capacity at the beginning of the year (2014: SATORP refinery’s capacity considered as from January 1).</t>
  </si>
  <si>
    <t>(3) Including TotalErg.</t>
  </si>
  <si>
    <t>(4) Including from 2015 TOTAL share in BTP Condensate Splitter (40%) in United States. 2015 data have been restated.</t>
  </si>
  <si>
    <t>(5) Including TOTAL share (50%) in HTC Condensate Splitter in Korea from 2015. 2015 data have been restated.</t>
  </si>
  <si>
    <r>
      <t>UTILIZATION RATE (BASED ON CRUDE ONLY)</t>
    </r>
    <r>
      <rPr>
        <b/>
        <vertAlign val="superscript"/>
        <sz val="12"/>
        <color rgb="FFFF6E23"/>
        <rFont val="Arial"/>
        <family val="2"/>
      </rPr>
      <t>(1)(2)</t>
    </r>
  </si>
  <si>
    <t>﻿Average</t>
  </si>
  <si>
    <r>
      <rPr>
        <sz val="8"/>
        <color theme="1"/>
        <rFont val="Arial"/>
        <family val="2"/>
      </rPr>
      <t>(1) Including equity share of refineries in which the Group has a stake.</t>
    </r>
  </si>
  <si>
    <r>
      <rPr>
        <sz val="8"/>
        <color theme="1"/>
        <rFont val="Arial"/>
        <family val="2"/>
      </rPr>
      <t>(2) Crude</t>
    </r>
    <r>
      <rPr>
        <sz val="8"/>
        <color theme="1"/>
        <rFont val="Monaco"/>
        <family val="2"/>
      </rPr>
      <t>⁠</t>
    </r>
    <r>
      <rPr>
        <sz val="8"/>
        <color theme="1"/>
        <rFont val="Arial"/>
        <family val="2"/>
      </rPr>
      <t>/</t>
    </r>
    <r>
      <rPr>
        <sz val="8"/>
        <color theme="1"/>
        <rFont val="Monaco"/>
        <family val="2"/>
      </rPr>
      <t>⁠</t>
    </r>
    <r>
      <rPr>
        <sz val="8"/>
        <color theme="1"/>
        <rFont val="Arial"/>
        <family val="2"/>
      </rPr>
      <t xml:space="preserve">distillation capacity at the beginning of the year (2014: SATORP refinery’s capacity considered as from January 1).
</t>
    </r>
  </si>
  <si>
    <r>
      <t>PRODUCTION LEVELS (GROUP SHARE)</t>
    </r>
    <r>
      <rPr>
        <b/>
        <vertAlign val="superscript"/>
        <sz val="12"/>
        <color rgb="FFFF6E23"/>
        <rFont val="Arial"/>
        <family val="2"/>
      </rPr>
      <t>(1)</t>
    </r>
  </si>
  <si>
    <r>
      <t>The table below sets forth by product category TOTAL’s net share of refined quantities produced at the Group’s refineries</t>
    </r>
    <r>
      <rPr>
        <vertAlign val="superscript"/>
        <sz val="10"/>
        <color theme="1"/>
        <rFont val="Arial"/>
        <family val="2"/>
      </rPr>
      <t>(1)(2)</t>
    </r>
    <r>
      <rPr>
        <sz val="10"/>
        <color theme="1"/>
        <rFont val="Arial"/>
        <family val="2"/>
      </rPr>
      <t>.</t>
    </r>
  </si>
  <si>
    <r>
      <rPr>
        <sz val="9"/>
        <rFont val="Arial"/>
        <family val="2"/>
      </rPr>
      <t>LPG</t>
    </r>
  </si>
  <si>
    <t>Motor gasoline</t>
  </si>
  <si>
    <t>Avgas, jet fuel and kerosene</t>
  </si>
  <si>
    <t>Diesel fuel and heating oils</t>
  </si>
  <si>
    <t>Fuel oils</t>
  </si>
  <si>
    <t>Lubricants</t>
  </si>
  <si>
    <t>Bitumen</t>
  </si>
  <si>
    <t>Other products</t>
  </si>
  <si>
    <t>﻿(1) For refineries not 100% owned by TOTAL the production shown is TOTAL’s equity share of the site’s overall production.</t>
  </si>
  <si>
    <t>(2) Since 2015, Port Arthur and Daesan condensate splitters are integrated in the Group’s refining capacity and the 2015 data have been restated.</t>
  </si>
  <si>
    <r>
      <t>MAIN PRODUCTION CAPACITIES AT YEAR-END</t>
    </r>
    <r>
      <rPr>
        <b/>
        <vertAlign val="superscript"/>
        <sz val="12"/>
        <color rgb="FFFF6E23"/>
        <rFont val="Arial"/>
        <family val="2"/>
      </rPr>
      <t>(1)</t>
    </r>
  </si>
  <si>
    <t>(in thousands of tons)</t>
  </si>
  <si>
    <t>Europe</t>
  </si>
  <si>
    <t>North 
America</t>
  </si>
  <si>
    <r>
      <t>Asia and 
Middle 
East</t>
    </r>
    <r>
      <rPr>
        <b/>
        <vertAlign val="superscript"/>
        <sz val="10"/>
        <color rgb="FF00976D"/>
        <rFont val="Arial"/>
        <family val="2"/>
      </rPr>
      <t>(2)</t>
    </r>
  </si>
  <si>
    <t>World</t>
  </si>
  <si>
    <t xml:space="preserve">World </t>
  </si>
  <si>
    <r>
      <rPr>
        <sz val="9"/>
        <rFont val="Arial"/>
        <family val="2"/>
      </rPr>
      <t>Olefins </t>
    </r>
    <r>
      <rPr>
        <vertAlign val="superscript"/>
        <sz val="9"/>
        <rFont val="Arial"/>
        <family val="2"/>
      </rPr>
      <t>(3)</t>
    </r>
  </si>
  <si>
    <r>
      <t>Aromatics</t>
    </r>
    <r>
      <rPr>
        <vertAlign val="superscript"/>
        <sz val="9"/>
        <rFont val="Arial"/>
        <family val="2"/>
      </rPr>
      <t> (4)</t>
    </r>
  </si>
  <si>
    <t>Polyethylene</t>
  </si>
  <si>
    <t>Polypropylene</t>
  </si>
  <si>
    <t>Polystyrene</t>
  </si>
  <si>
    <r>
      <t>Others</t>
    </r>
    <r>
      <rPr>
        <vertAlign val="superscript"/>
        <sz val="9"/>
        <rFont val="Arial"/>
        <family val="2"/>
      </rPr>
      <t> (5)</t>
    </r>
  </si>
  <si>
    <r>
      <rPr>
        <sz val="8"/>
        <color theme="1"/>
        <rFont val="Krungthep"/>
        <family val="2"/>
      </rPr>
      <t>﻿</t>
    </r>
    <r>
      <rPr>
        <sz val="8"/>
        <color theme="1"/>
        <rFont val="Arial"/>
        <family val="2"/>
      </rPr>
      <t>(1) Excluding inter-segment sales.</t>
    </r>
  </si>
  <si>
    <r>
      <rPr>
        <sz val="8"/>
        <color theme="1"/>
        <rFont val="Krungthep"/>
        <family val="2"/>
      </rPr>
      <t>﻿</t>
    </r>
    <r>
      <rPr>
        <sz val="8"/>
        <color theme="1"/>
        <rFont val="Arial"/>
        <family val="2"/>
      </rPr>
      <t>(2) Including interests in Qatar, 50% of Hanwha Total Petrochemicals Co. Ltd and 37.5% of SATORP in Saudi Arabia.</t>
    </r>
  </si>
  <si>
    <r>
      <rPr>
        <sz val="8"/>
        <color theme="1"/>
        <rFont val="Krungthep"/>
        <family val="2"/>
      </rPr>
      <t>﻿</t>
    </r>
    <r>
      <rPr>
        <sz val="8"/>
        <color theme="1"/>
        <rFont val="Arial"/>
        <family val="2"/>
      </rPr>
      <t xml:space="preserve">(3) Ethylene + Propylene + Butadiene.
</t>
    </r>
  </si>
  <si>
    <r>
      <rPr>
        <sz val="8"/>
        <color theme="1"/>
        <rFont val="Krungthep"/>
        <family val="2"/>
      </rPr>
      <t>﻿</t>
    </r>
    <r>
      <rPr>
        <sz val="8"/>
        <color theme="1"/>
        <rFont val="Arial"/>
        <family val="2"/>
      </rPr>
      <t xml:space="preserve">(4) Including monomer styrene.
</t>
    </r>
  </si>
  <si>
    <r>
      <rPr>
        <sz val="8"/>
        <color theme="1"/>
        <rFont val="Krungthep"/>
        <family val="2"/>
      </rPr>
      <t>﻿</t>
    </r>
    <r>
      <rPr>
        <sz val="8"/>
        <color theme="1"/>
        <rFont val="Arial"/>
        <family val="2"/>
      </rPr>
      <t>(5) Mainly Monoethylene Glycol (MEG) and Cyclohexane.</t>
    </r>
  </si>
  <si>
    <t>SALES BY GEOGRAPHIC AREA(1)</t>
  </si>
  <si>
    <r>
      <t xml:space="preserve">(1) </t>
    </r>
    <r>
      <rPr>
        <sz val="8"/>
        <color theme="1"/>
        <rFont val="Noteworthy Bold"/>
        <family val="2"/>
      </rPr>
      <t>﻿</t>
    </r>
    <r>
      <rPr>
        <sz val="8"/>
        <color theme="1"/>
        <rFont val="Arial"/>
        <family val="2"/>
      </rPr>
      <t>Excluding inter-segment sales and sales by equity affiliates and including fertilizers sales.</t>
    </r>
  </si>
  <si>
    <t>SALES BY ACTIVITY – SPECIALITY CHEMICALS PRODUCTS</t>
  </si>
  <si>
    <t>﻿Hutchinson</t>
  </si>
  <si>
    <r>
      <t>Bostik</t>
    </r>
    <r>
      <rPr>
        <vertAlign val="superscript"/>
        <sz val="9"/>
        <rFont val="Arial"/>
        <family val="2"/>
      </rPr>
      <t>(1)</t>
    </r>
  </si>
  <si>
    <r>
      <t>Atotech</t>
    </r>
    <r>
      <rPr>
        <vertAlign val="superscript"/>
        <sz val="9"/>
        <rFont val="Arial"/>
        <family val="2"/>
      </rPr>
      <t>(2)</t>
    </r>
  </si>
  <si>
    <t>﻿(1) Bostik sale to Arkema completed on February 2, 2015.</t>
  </si>
  <si>
    <t>(2) Atotech sale completed in January 2017.</t>
  </si>
  <si>
    <r>
      <rPr>
        <b/>
        <sz val="12"/>
        <color rgb="FFFF6E23"/>
        <rFont val="Arial Bold"/>
        <family val="2"/>
      </rPr>
      <t>SALES BY GEOGRAPHIC AREA</t>
    </r>
    <r>
      <rPr>
        <b/>
        <sz val="12"/>
        <color rgb="FFFF6E23"/>
        <rFont val="Noteworthy Bold"/>
        <family val="2"/>
      </rPr>
      <t>﻿</t>
    </r>
    <r>
      <rPr>
        <b/>
        <sz val="12"/>
        <color rgb="FFFF6E23"/>
        <rFont val="Arial Bold"/>
        <family val="2"/>
      </rPr>
      <t xml:space="preserve">– SPECIALITY CHEMICALS PRODUCTS </t>
    </r>
    <r>
      <rPr>
        <b/>
        <vertAlign val="superscript"/>
        <sz val="12"/>
        <color rgb="FFFF6E23"/>
        <rFont val="Arial Bold"/>
        <family val="2"/>
      </rPr>
      <t>(1)</t>
    </r>
  </si>
  <si>
    <r>
      <rPr>
        <sz val="8"/>
        <color theme="1"/>
        <rFont val="Arial"/>
        <family val="2"/>
      </rPr>
      <t>(1) Excluding inter-segment sales.</t>
    </r>
  </si>
  <si>
    <r>
      <t>SALES BY ACTIVITY</t>
    </r>
    <r>
      <rPr>
        <b/>
        <sz val="12"/>
        <color rgb="FFFF6E23"/>
        <rFont val="HelveticaNeueLT Com 23 UltLtEx"/>
        <family val="2"/>
      </rPr>
      <t>﻿</t>
    </r>
    <r>
      <rPr>
        <b/>
        <sz val="12"/>
        <color rgb="FFFF6E23"/>
        <rFont val="Arial"/>
        <family val="2"/>
      </rPr>
      <t xml:space="preserve">– SPECIALITY CHEMICALS PRODUCTS </t>
    </r>
    <r>
      <rPr>
        <b/>
        <vertAlign val="superscript"/>
        <sz val="12"/>
        <color rgb="FFFF6E23"/>
        <rFont val="Arial"/>
        <family val="2"/>
      </rPr>
      <t>(1)</t>
    </r>
  </si>
  <si>
    <t>﻿Elastomer processing</t>
  </si>
  <si>
    <r>
      <t>Resins</t>
    </r>
    <r>
      <rPr>
        <vertAlign val="superscript"/>
        <sz val="9"/>
        <rFont val="Arial"/>
        <family val="2"/>
      </rPr>
      <t> (2)</t>
    </r>
  </si>
  <si>
    <r>
      <t>Adhesives</t>
    </r>
    <r>
      <rPr>
        <vertAlign val="superscript"/>
        <sz val="9"/>
        <rFont val="Arial"/>
        <family val="2"/>
      </rPr>
      <t>(2)</t>
    </r>
  </si>
  <si>
    <r>
      <t>Electroplating</t>
    </r>
    <r>
      <rPr>
        <vertAlign val="superscript"/>
        <sz val="9"/>
        <rFont val="Arial"/>
        <family val="2"/>
      </rPr>
      <t>(3)</t>
    </r>
  </si>
  <si>
    <t>﻿(1) Excluding inter-segment sales.</t>
  </si>
  <si>
    <t>(2) Bostik sale to Arkema completed on February 2, 2015.</t>
  </si>
  <si>
    <t>(3) Atotech sale completed in January 2017.</t>
  </si>
  <si>
    <t>Refined product sales excluding Trading and bulk sales</t>
  </si>
  <si>
    <r>
      <t>Trading sales</t>
    </r>
    <r>
      <rPr>
        <vertAlign val="superscript"/>
        <sz val="9"/>
        <rFont val="Arial"/>
        <family val="2"/>
      </rPr>
      <t> (1)</t>
    </r>
  </si>
  <si>
    <r>
      <t>Bulk sales </t>
    </r>
    <r>
      <rPr>
        <vertAlign val="superscript"/>
        <sz val="9"/>
        <rFont val="Arial"/>
        <family val="2"/>
      </rPr>
      <t>(2)</t>
    </r>
  </si>
  <si>
    <t>Refined product sales including Trading and bulk sales</t>
  </si>
  <si>
    <r>
      <rPr>
        <sz val="8"/>
        <color theme="1"/>
        <rFont val="Arial"/>
        <family val="2"/>
      </rPr>
      <t>(1) Results of Trading and bulk sales are reported in the Refining &amp; Chemicals segment.</t>
    </r>
  </si>
  <si>
    <r>
      <rPr>
        <sz val="8"/>
        <color theme="1"/>
        <rFont val="Krungthep"/>
        <family val="2"/>
      </rPr>
      <t>(</t>
    </r>
    <r>
      <rPr>
        <sz val="8"/>
        <color theme="1"/>
        <rFont val="Arial"/>
        <family val="2"/>
      </rPr>
      <t>2) Data for UK procurement</t>
    </r>
    <r>
      <rPr>
        <sz val="8"/>
        <color theme="1"/>
        <rFont val="Monaco"/>
        <family val="2"/>
      </rPr>
      <t>⁠</t>
    </r>
    <r>
      <rPr>
        <sz val="8"/>
        <color theme="1"/>
        <rFont val="Arial"/>
        <family val="2"/>
      </rPr>
      <t>/</t>
    </r>
    <r>
      <rPr>
        <sz val="8"/>
        <color theme="1"/>
        <rFont val="Monaco"/>
        <family val="2"/>
      </rPr>
      <t>⁠</t>
    </r>
    <r>
      <rPr>
        <sz val="8"/>
        <color theme="1"/>
        <rFont val="Arial"/>
        <family val="2"/>
      </rPr>
      <t>exchange reprocessed for 2012 and 2013.</t>
    </r>
  </si>
  <si>
    <r>
      <rPr>
        <i/>
        <sz val="10"/>
        <color rgb="FF8C2365"/>
        <rFont val="Menlo Regular"/>
        <family val="2"/>
      </rPr>
      <t>﻿</t>
    </r>
    <r>
      <rPr>
        <i/>
        <sz val="10"/>
        <color rgb="FF8C2365"/>
        <rFont val="Arial"/>
        <family val="2"/>
      </rPr>
      <t>(kb</t>
    </r>
    <r>
      <rPr>
        <i/>
        <sz val="10"/>
        <color rgb="FF8C2365"/>
        <rFont val="Arial"/>
        <family val="2"/>
      </rPr>
      <t>/</t>
    </r>
    <r>
      <rPr>
        <i/>
        <sz val="10"/>
        <color rgb="FF8C2365"/>
        <rFont val="Arial"/>
        <family val="2"/>
      </rPr>
      <t>d)</t>
    </r>
  </si>
  <si>
    <r>
      <rPr>
        <sz val="9"/>
        <rFont val="Noteworthy Bold"/>
        <family val="2"/>
      </rPr>
      <t>﻿</t>
    </r>
    <r>
      <rPr>
        <sz val="9"/>
        <rFont val="Arial"/>
        <family val="2"/>
      </rPr>
      <t>France</t>
    </r>
    <r>
      <rPr>
        <vertAlign val="superscript"/>
        <sz val="9"/>
        <rFont val="Arial"/>
        <family val="2"/>
      </rPr>
      <t>(1)</t>
    </r>
  </si>
  <si>
    <t>Benelux</t>
  </si>
  <si>
    <t>Germany</t>
  </si>
  <si>
    <t>Spain</t>
  </si>
  <si>
    <t>Portugal</t>
  </si>
  <si>
    <t>Total Europe</t>
  </si>
  <si>
    <t>Northern Africa</t>
  </si>
  <si>
    <t>Western Africa</t>
  </si>
  <si>
    <t>Eastern Africa</t>
  </si>
  <si>
    <t>Southern Africa</t>
  </si>
  <si>
    <t>Central Africa</t>
  </si>
  <si>
    <t>Other*</t>
  </si>
  <si>
    <r>
      <t>Caribbean Islands</t>
    </r>
    <r>
      <rPr>
        <vertAlign val="superscript"/>
        <sz val="9"/>
        <rFont val="Arial"/>
        <family val="2"/>
      </rPr>
      <t>(1)(2)</t>
    </r>
  </si>
  <si>
    <t>Latin America</t>
  </si>
  <si>
    <t>Total Americas</t>
  </si>
  <si>
    <r>
      <t>Middle East</t>
    </r>
    <r>
      <rPr>
        <b/>
        <vertAlign val="superscript"/>
        <sz val="9"/>
        <rFont val="Arial"/>
        <family val="2"/>
      </rPr>
      <t>(3)</t>
    </r>
  </si>
  <si>
    <t>Jordan, Lebanon, Turkey and others</t>
  </si>
  <si>
    <t>Total Middle East</t>
  </si>
  <si>
    <r>
      <t>East Asia</t>
    </r>
    <r>
      <rPr>
        <vertAlign val="superscript"/>
        <sz val="9"/>
        <rFont val="Arial"/>
        <family val="2"/>
      </rPr>
      <t>(4)</t>
    </r>
  </si>
  <si>
    <t>Pacific</t>
  </si>
  <si>
    <t>Indian Ocean islands</t>
  </si>
  <si>
    <t>Total Asia-Pacific</t>
  </si>
  <si>
    <t>Total Worldwide</t>
  </si>
  <si>
    <t>﻿* Represents supply to African non consolidated group companies and third parties.</t>
  </si>
  <si>
    <t>(1) Sales of Totalgaz France and SARA refinery during the 2nd quarter of 2015.</t>
  </si>
  <si>
    <t>(2) Including the acquisition of service-stations in Dominican Republic in January 2016.</t>
  </si>
  <si>
    <t>(3) Including the sales of 455 service-stations in Turkey in March 2016.</t>
  </si>
  <si>
    <t>(4) Including the acquisition of service-stations in Philippines in July 2016.</t>
  </si>
  <si>
    <r>
      <rPr>
        <b/>
        <sz val="10"/>
        <color rgb="FFFF6E23"/>
        <rFont val="Lucida Sans Unicode"/>
        <family val="2"/>
      </rPr>
      <t>﻿</t>
    </r>
    <r>
      <rPr>
        <b/>
        <sz val="10"/>
        <color rgb="FFFF6E23"/>
        <rFont val="Arial Bold"/>
      </rPr>
      <t>By main products</t>
    </r>
  </si>
  <si>
    <r>
      <rPr>
        <sz val="10"/>
        <color rgb="FF8C2365"/>
        <rFont val="Maison Neue TRIAL Mono Italic"/>
        <family val="2"/>
      </rPr>
      <t>﻿</t>
    </r>
    <r>
      <rPr>
        <sz val="10"/>
        <color rgb="FF8C2365"/>
        <rFont val="Arial Italic"/>
        <family val="2"/>
      </rPr>
      <t>(kb/d)</t>
    </r>
  </si>
  <si>
    <t>﻿LPG</t>
  </si>
  <si>
    <t>Avgas and jet fuel</t>
  </si>
  <si>
    <t>Solvents</t>
  </si>
  <si>
    <r>
      <t>SERVICE-STATIONS</t>
    </r>
    <r>
      <rPr>
        <b/>
        <vertAlign val="superscript"/>
        <sz val="12"/>
        <color rgb="FFFF6E23"/>
        <rFont val="Arial"/>
        <family val="2"/>
      </rPr>
      <t xml:space="preserve"> (1)</t>
    </r>
  </si>
  <si>
    <t>﻿France</t>
  </si>
  <si>
    <t>Eastern Europe (Poland)</t>
  </si>
  <si>
    <t>AS24 Stations</t>
  </si>
  <si>
    <r>
      <t>Caribbean Islands</t>
    </r>
    <r>
      <rPr>
        <vertAlign val="superscript"/>
        <sz val="9"/>
        <rFont val="Arial"/>
        <family val="2"/>
      </rPr>
      <t>(1)</t>
    </r>
  </si>
  <si>
    <t>Middle East</t>
  </si>
  <si>
    <r>
      <t>Jordan, Lebanon, Turkey</t>
    </r>
    <r>
      <rPr>
        <vertAlign val="superscript"/>
        <sz val="9"/>
        <rFont val="Arial"/>
        <family val="2"/>
      </rPr>
      <t>(2)</t>
    </r>
  </si>
  <si>
    <r>
      <t>East Asia</t>
    </r>
    <r>
      <rPr>
        <vertAlign val="superscript"/>
        <sz val="9"/>
        <rFont val="Arial"/>
        <family val="2"/>
      </rPr>
      <t>(3)</t>
    </r>
  </si>
  <si>
    <t>Total excluding AS24</t>
  </si>
  <si>
    <t>﻿(1) Including the acquisition of service-stations in Dominican Republic in January 2016.</t>
  </si>
  <si>
    <t>(2) Including a status change for 450 service-stations in Turkey in March 2016.</t>
  </si>
  <si>
    <t>(3) Including the acquisition of service-stations in Philippines in July 2016.</t>
  </si>
  <si>
    <t>CORPORATE</t>
  </si>
  <si>
    <t>UPSTREAM</t>
  </si>
  <si>
    <t>REFINING &amp; CHEMICALS</t>
  </si>
  <si>
    <t>MARKETING &amp; SERVICES</t>
  </si>
  <si>
    <t>Financial Highlights</t>
  </si>
  <si>
    <t>p.7</t>
  </si>
  <si>
    <t>Market Environment</t>
  </si>
  <si>
    <t>Operational Highlights by quarter</t>
  </si>
  <si>
    <t>p.8-9</t>
  </si>
  <si>
    <t>Financial Highlights by quarter</t>
  </si>
  <si>
    <t>Market Environment and Price Realizations</t>
  </si>
  <si>
    <t>Consolidated statement of income</t>
  </si>
  <si>
    <t>p.10</t>
  </si>
  <si>
    <t>p.11</t>
  </si>
  <si>
    <t>Depreciation, depletion &amp; amortization of tangible assets and mineral interest by business segment</t>
  </si>
  <si>
    <t>Equity in income/(loss of affiliates by business segment)</t>
  </si>
  <si>
    <t>Adjustment items to operating income by business segment</t>
  </si>
  <si>
    <t>p.12</t>
  </si>
  <si>
    <t>Adjustment items to net income by business segment</t>
  </si>
  <si>
    <t>p.13</t>
  </si>
  <si>
    <t>Consolidated balance sheet</t>
  </si>
  <si>
    <t>p.14</t>
  </si>
  <si>
    <t>Net tangible &amp; intangible assets by business segment</t>
  </si>
  <si>
    <t>p.15</t>
  </si>
  <si>
    <t>Property, plant &amp; equipment</t>
  </si>
  <si>
    <t>Non-current assets by business segment</t>
  </si>
  <si>
    <t>Non-current debt analysis</t>
  </si>
  <si>
    <t>p.16</t>
  </si>
  <si>
    <t>Consolidated statement of changes in shareholders’ equity - Group share</t>
  </si>
  <si>
    <t>p.17</t>
  </si>
  <si>
    <t>p.18</t>
  </si>
  <si>
    <t>Capital employed based on replacement cost by business segment</t>
  </si>
  <si>
    <t>ROACE by business segment</t>
  </si>
  <si>
    <t>p.19</t>
  </si>
  <si>
    <t>Consolidated statement of cash flow</t>
  </si>
  <si>
    <t>p.20</t>
  </si>
  <si>
    <t>p.21</t>
  </si>
  <si>
    <t xml:space="preserve">Gross investments </t>
  </si>
  <si>
    <t>Organic investments by business segment</t>
  </si>
  <si>
    <t>Divestments by business segment</t>
  </si>
  <si>
    <t>Share information</t>
  </si>
  <si>
    <t>p.24</t>
  </si>
  <si>
    <t>Payroll</t>
  </si>
  <si>
    <t>p.25</t>
  </si>
  <si>
    <t>Number of employees</t>
  </si>
  <si>
    <t>Financial highlights</t>
  </si>
  <si>
    <t>p.29</t>
  </si>
  <si>
    <t>Production</t>
  </si>
  <si>
    <t>Proved reserves</t>
  </si>
  <si>
    <t>Key operating ratios on proved reserves - Group</t>
  </si>
  <si>
    <t>p.30</t>
  </si>
  <si>
    <t>Key operating ratios on proved reserves - consolidated subsidiaries</t>
  </si>
  <si>
    <t>Combined liquids and gas production</t>
  </si>
  <si>
    <t>p.31</t>
  </si>
  <si>
    <t>Liquids production</t>
  </si>
  <si>
    <t>Gas production</t>
  </si>
  <si>
    <t>Changes in oil, bitumen and gas reserves</t>
  </si>
  <si>
    <t>Changes in oil reserves</t>
  </si>
  <si>
    <t>Changes bitumen reserves</t>
  </si>
  <si>
    <t>Changes gas reserves</t>
  </si>
  <si>
    <t>Results of operations for oil and gas producing activities</t>
  </si>
  <si>
    <t>Cost incurred</t>
  </si>
  <si>
    <t xml:space="preserve">Capitalized cost related to oil and gas producing activities </t>
  </si>
  <si>
    <t>Standardized measure of discounted future net cash flows (excluding transportation)</t>
  </si>
  <si>
    <t>Changes in the standardized measure of discounted future net cash flows</t>
  </si>
  <si>
    <t>p.54</t>
  </si>
  <si>
    <t>Oil and Gas Acreage</t>
  </si>
  <si>
    <t>p.55</t>
  </si>
  <si>
    <t>Number of productive wells</t>
  </si>
  <si>
    <t>p.56</t>
  </si>
  <si>
    <t>Number of net productive and dry wells drilled</t>
  </si>
  <si>
    <t>p.57</t>
  </si>
  <si>
    <t>Wells in the process of being drilled (including wells temporarily suspended)</t>
  </si>
  <si>
    <t>Liquefied Natural Gas (LNG sales)</t>
  </si>
  <si>
    <t>p.59</t>
  </si>
  <si>
    <t>Interests in pipelines</t>
  </si>
  <si>
    <t>p.63</t>
  </si>
  <si>
    <t>Pipeline gas sales</t>
  </si>
  <si>
    <t>Operational highlights</t>
  </si>
  <si>
    <t>Refinery capacity (Group share)</t>
  </si>
  <si>
    <t>Distillation capacity (Group share)</t>
  </si>
  <si>
    <t>Refinery throughput (Group share)</t>
  </si>
  <si>
    <t>Utilization rate (based on crude and other feedstocks)</t>
  </si>
  <si>
    <t>Utilization rate (based on crude only)</t>
  </si>
  <si>
    <t>Production levels (Group share)</t>
  </si>
  <si>
    <t>Main production capacities at year-end</t>
  </si>
  <si>
    <t>p.111</t>
  </si>
  <si>
    <t>Sales by geographic area - Petrochemicals products</t>
  </si>
  <si>
    <t xml:space="preserve">Sales by activity - Specialty Chemicals products </t>
  </si>
  <si>
    <t xml:space="preserve">Sales by geographic area- Specialty Chemicals products </t>
  </si>
  <si>
    <t>p.112</t>
  </si>
  <si>
    <t xml:space="preserve">Sales by activity- Specialty Chemicals products </t>
  </si>
  <si>
    <t>Petroleum product sales by area</t>
  </si>
  <si>
    <t>Petroleum product sales by product</t>
  </si>
  <si>
    <t>Service-Stations</t>
  </si>
  <si>
    <t xml:space="preserve">NOTE ON FINANCIAL STATEMENTS </t>
  </si>
  <si>
    <t>﻿Effective January 1, 2014, Total changed the presentation currency of the Group’s Consolidated Financial statements from the euro to the US dollar. Comparative 2013, 2012, 2011 and 2010 information has been restated.</t>
  </si>
  <si>
    <t xml:space="preserve">        FACTBOOK 2016</t>
  </si>
  <si>
    <t>p.27</t>
  </si>
  <si>
    <t>p.28</t>
  </si>
  <si>
    <t>p.32-36</t>
  </si>
  <si>
    <t>p.37-40</t>
  </si>
  <si>
    <t>p.41</t>
  </si>
  <si>
    <t>p.42-45</t>
  </si>
  <si>
    <t>p.46-47</t>
  </si>
  <si>
    <t>p.48</t>
  </si>
  <si>
    <t>p.49-50</t>
  </si>
  <si>
    <t>p.51-52</t>
  </si>
  <si>
    <t>p.53</t>
  </si>
  <si>
    <t>p.62</t>
  </si>
  <si>
    <t>p.97</t>
  </si>
  <si>
    <t>p.101</t>
  </si>
  <si>
    <t>p.102</t>
  </si>
  <si>
    <t>p.103</t>
  </si>
  <si>
    <t>p. 104</t>
  </si>
  <si>
    <t>p.104</t>
  </si>
  <si>
    <t>p.107</t>
  </si>
</sst>
</file>

<file path=xl/styles.xml><?xml version="1.0" encoding="utf-8"?>
<styleSheet xmlns="http://schemas.openxmlformats.org/spreadsheetml/2006/main">
  <numFmts count="10">
    <numFmt numFmtId="164" formatCode="#,##0;\(#,##0\)"/>
    <numFmt numFmtId="165" formatCode="#,##0.00;\(#,##0.00\)"/>
    <numFmt numFmtId="166" formatCode="#,##0.0;\(#,##0.0\)"/>
    <numFmt numFmtId="167" formatCode="0.0%"/>
    <numFmt numFmtId="168" formatCode="0.0"/>
    <numFmt numFmtId="169" formatCode="#,##0.0_);\(#,##0.0\)"/>
    <numFmt numFmtId="170" formatCode="#,##0.0"/>
    <numFmt numFmtId="171" formatCode="#,##0_);\(#,##0\)"/>
    <numFmt numFmtId="172" formatCode="#,##0;[Red]#,##0"/>
    <numFmt numFmtId="173" formatCode="0.0_);\(0.0\)"/>
  </numFmts>
  <fonts count="115">
    <font>
      <sz val="12"/>
      <color theme="1"/>
      <name val="Calibri"/>
      <family val="2"/>
      <scheme val="minor"/>
    </font>
    <font>
      <b/>
      <sz val="12"/>
      <color rgb="FFFF6E23"/>
      <name val="Arial"/>
      <family val="2"/>
    </font>
    <font>
      <b/>
      <sz val="10"/>
      <color rgb="FF3876AF"/>
      <name val="Arial"/>
      <family val="2"/>
    </font>
    <font>
      <i/>
      <sz val="10"/>
      <color theme="4"/>
      <name val="Arial"/>
      <family val="2"/>
    </font>
    <font>
      <b/>
      <sz val="9"/>
      <name val="Arial"/>
      <family val="2"/>
    </font>
    <font>
      <sz val="9"/>
      <name val="Arial"/>
      <family val="2"/>
    </font>
    <font>
      <vertAlign val="superscript"/>
      <sz val="9"/>
      <name val="Arial"/>
      <family val="2"/>
    </font>
    <font>
      <b/>
      <vertAlign val="superscript"/>
      <sz val="9"/>
      <name val="Arial"/>
      <family val="2"/>
    </font>
    <font>
      <sz val="8"/>
      <color theme="1"/>
      <name val="Arial"/>
      <family val="2"/>
    </font>
    <font>
      <b/>
      <vertAlign val="superscript"/>
      <sz val="12"/>
      <color rgb="FFFF6E23"/>
      <name val="Arial"/>
      <family val="2"/>
    </font>
    <font>
      <i/>
      <sz val="10"/>
      <color rgb="FF264D93"/>
      <name val="Arial"/>
      <family val="2"/>
    </font>
    <font>
      <sz val="10"/>
      <color theme="1"/>
      <name val="Arial"/>
      <family val="2"/>
    </font>
    <font>
      <i/>
      <sz val="10"/>
      <color rgb="FF3876AF"/>
      <name val="Arial"/>
      <family val="2"/>
    </font>
    <font>
      <sz val="12"/>
      <color rgb="FF3876AF"/>
      <name val="Calibri"/>
      <family val="2"/>
      <scheme val="minor"/>
    </font>
    <font>
      <b/>
      <vertAlign val="superscript"/>
      <sz val="10"/>
      <color rgb="FF3876AF"/>
      <name val="Arial"/>
      <family val="2"/>
    </font>
    <font>
      <sz val="12"/>
      <color rgb="FF000000"/>
      <name val="Calibri"/>
      <family val="2"/>
      <scheme val="minor"/>
    </font>
    <font>
      <b/>
      <sz val="12"/>
      <color rgb="FF000000"/>
      <name val="Calibri"/>
      <family val="2"/>
      <scheme val="minor"/>
    </font>
    <font>
      <b/>
      <sz val="12"/>
      <color theme="1"/>
      <name val="Calibri"/>
      <family val="2"/>
      <scheme val="minor"/>
    </font>
    <font>
      <b/>
      <sz val="9"/>
      <color rgb="FF3876AF"/>
      <name val="Arial"/>
      <family val="2"/>
    </font>
    <font>
      <sz val="12"/>
      <color rgb="FFFF6E23"/>
      <name val="Arial"/>
      <family val="2"/>
    </font>
    <font>
      <sz val="8"/>
      <color rgb="FF000000"/>
      <name val="Arial"/>
      <family val="2"/>
    </font>
    <font>
      <b/>
      <sz val="10"/>
      <color theme="4"/>
      <name val="Arial"/>
      <family val="2"/>
    </font>
    <font>
      <b/>
      <sz val="9"/>
      <color theme="4"/>
      <name val="Arial"/>
      <family val="2"/>
    </font>
    <font>
      <b/>
      <sz val="12"/>
      <color rgb="FFFF6E23"/>
      <name val="Calibri"/>
      <family val="2"/>
    </font>
    <font>
      <b/>
      <sz val="10"/>
      <color rgb="FFFF6E23"/>
      <name val="Arial"/>
      <family val="2"/>
    </font>
    <font>
      <b/>
      <sz val="12"/>
      <color rgb="FF542C73"/>
      <name val="Arial"/>
      <family val="2"/>
    </font>
    <font>
      <b/>
      <sz val="10"/>
      <color rgb="FF542C73"/>
      <name val="Arial"/>
      <family val="2"/>
    </font>
    <font>
      <sz val="9"/>
      <color indexed="44"/>
      <name val="Arial"/>
      <family val="2"/>
    </font>
    <font>
      <b/>
      <sz val="9"/>
      <color theme="0"/>
      <name val="Arial"/>
      <family val="2"/>
    </font>
    <font>
      <b/>
      <sz val="10"/>
      <color rgb="FF264D93"/>
      <name val="Arial"/>
      <family val="2"/>
    </font>
    <font>
      <b/>
      <sz val="12"/>
      <color indexed="40"/>
      <name val="Arial"/>
      <family val="2"/>
    </font>
    <font>
      <sz val="8"/>
      <name val="Arial"/>
      <family val="2"/>
    </font>
    <font>
      <i/>
      <sz val="8"/>
      <name val="Arial"/>
      <family val="2"/>
    </font>
    <font>
      <sz val="9"/>
      <color theme="1"/>
      <name val="Arial"/>
      <family val="2"/>
    </font>
    <font>
      <u/>
      <sz val="12"/>
      <color theme="10"/>
      <name val="Calibri"/>
      <family val="2"/>
      <scheme val="minor"/>
    </font>
    <font>
      <u/>
      <sz val="12"/>
      <color theme="11"/>
      <name val="Calibri"/>
      <family val="2"/>
      <scheme val="minor"/>
    </font>
    <font>
      <b/>
      <sz val="9"/>
      <color theme="1"/>
      <name val="Arial"/>
      <family val="2"/>
    </font>
    <font>
      <sz val="8"/>
      <name val="Calibri"/>
      <family val="2"/>
      <scheme val="minor"/>
    </font>
    <font>
      <sz val="9"/>
      <name val="Monaco"/>
      <family val="2"/>
    </font>
    <font>
      <b/>
      <sz val="9"/>
      <color rgb="FF3876AF"/>
      <name val="Arial Bold"/>
      <family val="2"/>
    </font>
    <font>
      <i/>
      <sz val="10"/>
      <color rgb="FF3876AF"/>
      <name val="Arial Italic"/>
      <family val="2"/>
    </font>
    <font>
      <sz val="10"/>
      <color rgb="FF3876AF"/>
      <name val="Arial Italic"/>
    </font>
    <font>
      <sz val="10"/>
      <color rgb="FF3876AF"/>
      <name val="Arial"/>
      <family val="2"/>
    </font>
    <font>
      <sz val="8"/>
      <color theme="1"/>
      <name val="Noteworthy Light"/>
      <family val="2"/>
    </font>
    <font>
      <b/>
      <sz val="10"/>
      <color rgb="FF8C2365"/>
      <name val="Arial"/>
      <family val="2"/>
    </font>
    <font>
      <i/>
      <sz val="10"/>
      <color rgb="FF8C2365"/>
      <name val="Arial"/>
      <family val="2"/>
    </font>
    <font>
      <b/>
      <u/>
      <sz val="12"/>
      <color rgb="FFFF0000"/>
      <name val="Calibri"/>
      <family val="2"/>
      <scheme val="minor"/>
    </font>
    <font>
      <b/>
      <sz val="12"/>
      <color rgb="FFFF6E23"/>
      <name val="Lucida Sans Unicode"/>
      <family val="2"/>
    </font>
    <font>
      <b/>
      <sz val="12"/>
      <color rgb="FFFF6E23"/>
      <name val="Arial Bold"/>
      <family val="2"/>
    </font>
    <font>
      <b/>
      <sz val="10"/>
      <color rgb="FF00976D"/>
      <name val="Arial"/>
      <family val="2"/>
    </font>
    <font>
      <i/>
      <sz val="10"/>
      <color rgb="FF00976D"/>
      <name val="Arial"/>
      <family val="2"/>
    </font>
    <font>
      <sz val="12"/>
      <color rgb="FFFA7D00"/>
      <name val="Calibri"/>
      <family val="2"/>
      <scheme val="minor"/>
    </font>
    <font>
      <i/>
      <sz val="10"/>
      <color rgb="FF542C73"/>
      <name val="Arial"/>
      <family val="2"/>
    </font>
    <font>
      <sz val="12"/>
      <name val="Arial"/>
      <family val="2"/>
    </font>
    <font>
      <b/>
      <vertAlign val="superscript"/>
      <sz val="9"/>
      <color rgb="FF3876AF"/>
      <name val="Arial"/>
      <family val="2"/>
    </font>
    <font>
      <sz val="8"/>
      <color theme="1"/>
      <name val="Krungthep"/>
      <family val="2"/>
    </font>
    <font>
      <sz val="8"/>
      <color theme="1"/>
      <name val="Monaco"/>
      <family val="2"/>
    </font>
    <font>
      <sz val="8"/>
      <color rgb="FF000000"/>
      <name val="Krungthep"/>
      <family val="2"/>
    </font>
    <font>
      <b/>
      <sz val="12"/>
      <color rgb="FFFF6E23"/>
      <name val="Krungthep"/>
      <family val="2"/>
    </font>
    <font>
      <b/>
      <vertAlign val="superscript"/>
      <sz val="9"/>
      <color theme="1"/>
      <name val="Arial"/>
      <family val="2"/>
    </font>
    <font>
      <sz val="12"/>
      <color rgb="FFFF0000"/>
      <name val="Calibri"/>
      <family val="2"/>
      <scheme val="minor"/>
    </font>
    <font>
      <sz val="12"/>
      <color theme="1"/>
      <name val="Calibri"/>
      <family val="2"/>
      <scheme val="minor"/>
    </font>
    <font>
      <sz val="8"/>
      <color theme="1"/>
      <name val="Noteworthy Bold"/>
      <family val="2"/>
    </font>
    <font>
      <sz val="8"/>
      <color rgb="FF000000"/>
      <name val="Noteworthy Bold"/>
      <family val="2"/>
    </font>
    <font>
      <sz val="8"/>
      <color indexed="8"/>
      <name val="Arial"/>
      <family val="2"/>
    </font>
    <font>
      <b/>
      <vertAlign val="superscript"/>
      <sz val="10"/>
      <color indexed="62"/>
      <name val="Arial"/>
      <family val="2"/>
    </font>
    <font>
      <sz val="8"/>
      <color indexed="8"/>
      <name val="Krungthep"/>
      <family val="2"/>
    </font>
    <font>
      <sz val="8"/>
      <name val="Krungthep"/>
      <family val="2"/>
    </font>
    <font>
      <sz val="8"/>
      <name val="Monaco"/>
      <family val="2"/>
    </font>
    <font>
      <b/>
      <sz val="9"/>
      <color rgb="FF542C73"/>
      <name val="Arial"/>
      <family val="2"/>
    </font>
    <font>
      <b/>
      <sz val="9"/>
      <color rgb="FF542C73"/>
      <name val="Arial Bold"/>
      <family val="2"/>
    </font>
    <font>
      <sz val="9"/>
      <color rgb="FF542C73"/>
      <name val="Arial"/>
      <family val="2"/>
    </font>
    <font>
      <sz val="9"/>
      <name val="Krungthep"/>
      <family val="2"/>
    </font>
    <font>
      <b/>
      <sz val="16"/>
      <color theme="1"/>
      <name val="Arial"/>
      <family val="2"/>
    </font>
    <font>
      <sz val="10"/>
      <color theme="1"/>
      <name val="Krungthep"/>
      <family val="2"/>
    </font>
    <font>
      <b/>
      <vertAlign val="superscript"/>
      <sz val="9"/>
      <color rgb="FF542C73"/>
      <name val="Arial"/>
      <family val="2"/>
    </font>
    <font>
      <b/>
      <vertAlign val="superscript"/>
      <sz val="10"/>
      <color rgb="FF542C73"/>
      <name val="Arial"/>
      <family val="2"/>
    </font>
    <font>
      <b/>
      <vertAlign val="superscript"/>
      <sz val="12"/>
      <color indexed="53"/>
      <name val="Arial"/>
      <family val="2"/>
    </font>
    <font>
      <sz val="9"/>
      <color theme="1"/>
      <name val="Calibri"/>
      <family val="2"/>
      <scheme val="minor"/>
    </font>
    <font>
      <sz val="9"/>
      <name val="Calibri"/>
      <family val="2"/>
      <scheme val="minor"/>
    </font>
    <font>
      <vertAlign val="superscript"/>
      <sz val="9"/>
      <name val="Calibri"/>
      <family val="2"/>
      <scheme val="minor"/>
    </font>
    <font>
      <sz val="9"/>
      <color rgb="FFFF0000"/>
      <name val="Calibri"/>
      <family val="2"/>
      <scheme val="minor"/>
    </font>
    <font>
      <b/>
      <sz val="10"/>
      <name val="Arial"/>
      <family val="2"/>
    </font>
    <font>
      <b/>
      <sz val="10"/>
      <color theme="7" tint="-0.249977111117893"/>
      <name val="Arial"/>
      <family val="2"/>
    </font>
    <font>
      <b/>
      <sz val="12"/>
      <color rgb="FFFF0000"/>
      <name val="Calibri"/>
      <family val="2"/>
      <scheme val="minor"/>
    </font>
    <font>
      <b/>
      <vertAlign val="superscript"/>
      <sz val="10"/>
      <color rgb="FF00976D"/>
      <name val="Arial"/>
      <family val="2"/>
    </font>
    <font>
      <b/>
      <sz val="10"/>
      <color rgb="FF00976D"/>
      <name val="HelveticaNeueLT Com 23 UltLtEx"/>
      <family val="2"/>
    </font>
    <font>
      <sz val="9"/>
      <color rgb="FFFF0000"/>
      <name val="Arial"/>
      <family val="2"/>
    </font>
    <font>
      <sz val="9"/>
      <color theme="1"/>
      <name val="Monaco"/>
      <family val="2"/>
    </font>
    <font>
      <vertAlign val="superscript"/>
      <sz val="9"/>
      <color theme="1"/>
      <name val="Arial"/>
      <family val="2"/>
    </font>
    <font>
      <b/>
      <sz val="9"/>
      <color rgb="FF00976D"/>
      <name val="Arial"/>
      <family val="2"/>
    </font>
    <font>
      <i/>
      <sz val="8"/>
      <color theme="1"/>
      <name val="Arial"/>
      <family val="2"/>
    </font>
    <font>
      <sz val="10"/>
      <color rgb="FF00976D"/>
      <name val="Arial"/>
      <family val="2"/>
    </font>
    <font>
      <vertAlign val="superscript"/>
      <sz val="10"/>
      <color theme="1"/>
      <name val="Arial"/>
      <family val="2"/>
    </font>
    <font>
      <sz val="12"/>
      <color theme="1"/>
      <name val="Calibri (Corps)"/>
    </font>
    <font>
      <b/>
      <sz val="12"/>
      <color theme="0"/>
      <name val="Calibri"/>
      <family val="2"/>
      <scheme val="minor"/>
    </font>
    <font>
      <b/>
      <sz val="12"/>
      <color rgb="FFFF6E23"/>
      <name val="Noteworthy Bold"/>
      <family val="2"/>
    </font>
    <font>
      <b/>
      <vertAlign val="superscript"/>
      <sz val="12"/>
      <color rgb="FFFF6E23"/>
      <name val="Arial Bold"/>
      <family val="2"/>
    </font>
    <font>
      <b/>
      <sz val="12"/>
      <color rgb="FFFF6E23"/>
      <name val="HelveticaNeueLT Com 23 UltLtEx"/>
      <family val="2"/>
    </font>
    <font>
      <i/>
      <sz val="10"/>
      <color theme="1"/>
      <name val="Arial"/>
      <family val="2"/>
    </font>
    <font>
      <sz val="12"/>
      <color theme="1"/>
      <name val="Arial"/>
      <family val="2"/>
    </font>
    <font>
      <i/>
      <sz val="10"/>
      <color rgb="FF8C2365"/>
      <name val="Menlo Regular"/>
      <family val="2"/>
    </font>
    <font>
      <sz val="9"/>
      <name val="Noteworthy Bold"/>
      <family val="2"/>
    </font>
    <font>
      <b/>
      <sz val="9"/>
      <color rgb="FF8C2365"/>
      <name val="Arial"/>
      <family val="2"/>
    </font>
    <font>
      <b/>
      <sz val="10"/>
      <color rgb="FFFF6E23"/>
      <name val="Lucida Sans Unicode"/>
      <family val="2"/>
    </font>
    <font>
      <b/>
      <sz val="10"/>
      <color rgb="FFFF6E23"/>
      <name val="Arial Bold"/>
    </font>
    <font>
      <sz val="10"/>
      <color rgb="FF8C2365"/>
      <name val="Maison Neue TRIAL Mono Italic"/>
      <family val="2"/>
    </font>
    <font>
      <sz val="10"/>
      <color rgb="FF8C2365"/>
      <name val="Arial Italic"/>
      <family val="2"/>
    </font>
    <font>
      <sz val="8"/>
      <color rgb="FFFF0000"/>
      <name val="Arial"/>
      <family val="2"/>
    </font>
    <font>
      <b/>
      <sz val="18"/>
      <color rgb="FFFF6E23"/>
      <name val="Arial"/>
      <family val="2"/>
    </font>
    <font>
      <b/>
      <sz val="16"/>
      <color rgb="FF264D93"/>
      <name val="Arial"/>
      <family val="2"/>
    </font>
    <font>
      <b/>
      <sz val="16"/>
      <color rgb="FF542C73"/>
      <name val="Arial"/>
      <family val="2"/>
    </font>
    <font>
      <b/>
      <sz val="16"/>
      <color rgb="FF00976D"/>
      <name val="Arial"/>
      <family val="2"/>
    </font>
    <font>
      <b/>
      <sz val="16"/>
      <color rgb="FF8C2365"/>
      <name val="Arial"/>
      <family val="2"/>
    </font>
    <font>
      <sz val="12"/>
      <color theme="0"/>
      <name val="Calibri"/>
      <family val="2"/>
      <scheme val="minor"/>
    </font>
  </fonts>
  <fills count="21">
    <fill>
      <patternFill patternType="none"/>
    </fill>
    <fill>
      <patternFill patternType="gray125"/>
    </fill>
    <fill>
      <patternFill patternType="solid">
        <fgColor theme="0" tint="-0.14996795556505021"/>
        <bgColor theme="0"/>
      </patternFill>
    </fill>
    <fill>
      <patternFill patternType="solid">
        <fgColor theme="0"/>
        <bgColor rgb="FFC0C0C0"/>
      </patternFill>
    </fill>
    <fill>
      <patternFill patternType="solid">
        <fgColor rgb="FFD9D9D9"/>
        <bgColor rgb="FFC0C0C0"/>
      </patternFill>
    </fill>
    <fill>
      <patternFill patternType="solid">
        <fgColor rgb="FFFFFFFF"/>
        <bgColor rgb="FFC0C0C0"/>
      </patternFill>
    </fill>
    <fill>
      <patternFill patternType="solid">
        <fgColor theme="0"/>
        <bgColor indexed="64"/>
      </patternFill>
    </fill>
    <fill>
      <patternFill patternType="solid">
        <fgColor rgb="FFD6DFED"/>
        <bgColor indexed="64"/>
      </patternFill>
    </fill>
    <fill>
      <patternFill patternType="solid">
        <fgColor indexed="40"/>
        <bgColor indexed="49"/>
      </patternFill>
    </fill>
    <fill>
      <patternFill patternType="solid">
        <fgColor theme="0" tint="-0.14999847407452621"/>
        <bgColor indexed="64"/>
      </patternFill>
    </fill>
    <fill>
      <patternFill patternType="solid">
        <fgColor theme="0" tint="-0.14999847407452621"/>
        <bgColor rgb="FFC0C0C0"/>
      </patternFill>
    </fill>
    <fill>
      <patternFill patternType="solid">
        <fgColor rgb="FFD9D9D9"/>
        <bgColor rgb="FF000000"/>
      </patternFill>
    </fill>
    <fill>
      <patternFill patternType="solid">
        <fgColor indexed="9"/>
        <bgColor indexed="8"/>
      </patternFill>
    </fill>
    <fill>
      <patternFill patternType="solid">
        <fgColor rgb="FFD4C4D6"/>
      </patternFill>
    </fill>
    <fill>
      <patternFill patternType="solid">
        <fgColor rgb="FFD4C4D6"/>
        <bgColor indexed="64"/>
      </patternFill>
    </fill>
    <fill>
      <patternFill patternType="solid">
        <fgColor rgb="FFD4C4D6"/>
        <bgColor rgb="FFC0C0C0"/>
      </patternFill>
    </fill>
    <fill>
      <patternFill patternType="solid">
        <fgColor rgb="FFD9D9D9"/>
        <bgColor indexed="64"/>
      </patternFill>
    </fill>
    <fill>
      <patternFill patternType="solid">
        <fgColor rgb="FFCDE8D9"/>
      </patternFill>
    </fill>
    <fill>
      <patternFill patternType="solid">
        <fgColor rgb="FFCDE8D9"/>
        <bgColor rgb="FF000000"/>
      </patternFill>
    </fill>
    <fill>
      <patternFill patternType="solid">
        <fgColor rgb="FFD4C4D2"/>
      </patternFill>
    </fill>
    <fill>
      <patternFill patternType="solid">
        <fgColor theme="3" tint="0.59999389629810485"/>
        <bgColor indexed="64"/>
      </patternFill>
    </fill>
  </fills>
  <borders count="209">
    <border>
      <left/>
      <right/>
      <top/>
      <bottom/>
      <diagonal/>
    </border>
    <border>
      <left/>
      <right/>
      <top/>
      <bottom style="thin">
        <color rgb="FF264D93"/>
      </bottom>
      <diagonal/>
    </border>
    <border>
      <left/>
      <right style="thick">
        <color theme="0"/>
      </right>
      <top/>
      <bottom style="thin">
        <color rgb="FF264D93"/>
      </bottom>
      <diagonal/>
    </border>
    <border>
      <left/>
      <right/>
      <top/>
      <bottom style="thin">
        <color theme="1"/>
      </bottom>
      <diagonal/>
    </border>
    <border>
      <left/>
      <right/>
      <top style="thin">
        <color rgb="FF264D93"/>
      </top>
      <bottom style="thin">
        <color rgb="FFEBEBEB"/>
      </bottom>
      <diagonal/>
    </border>
    <border>
      <left style="thick">
        <color theme="0"/>
      </left>
      <right style="thick">
        <color theme="0"/>
      </right>
      <top style="thin">
        <color rgb="FF264D93"/>
      </top>
      <bottom style="thin">
        <color rgb="FFEBEBEB"/>
      </bottom>
      <diagonal/>
    </border>
    <border>
      <left/>
      <right/>
      <top/>
      <bottom style="thin">
        <color rgb="FFE6E6E6"/>
      </bottom>
      <diagonal/>
    </border>
    <border>
      <left/>
      <right/>
      <top style="thin">
        <color rgb="FFEBEBEB"/>
      </top>
      <bottom style="thin">
        <color rgb="FFEBEBEB"/>
      </bottom>
      <diagonal/>
    </border>
    <border>
      <left style="thick">
        <color theme="0"/>
      </left>
      <right style="thick">
        <color theme="0"/>
      </right>
      <top style="thin">
        <color rgb="FFEBEBEB"/>
      </top>
      <bottom style="thin">
        <color rgb="FFEBEBEB"/>
      </bottom>
      <diagonal/>
    </border>
    <border>
      <left/>
      <right/>
      <top/>
      <bottom style="thin">
        <color rgb="FF3876AF"/>
      </bottom>
      <diagonal/>
    </border>
    <border>
      <left style="thick">
        <color theme="0"/>
      </left>
      <right style="thick">
        <color theme="0"/>
      </right>
      <top/>
      <bottom style="thin">
        <color rgb="FF3876AF"/>
      </bottom>
      <diagonal/>
    </border>
    <border>
      <left/>
      <right/>
      <top style="thin">
        <color rgb="FFEBEBEB"/>
      </top>
      <bottom style="thin">
        <color rgb="FFE6E6E6"/>
      </bottom>
      <diagonal/>
    </border>
    <border>
      <left style="thick">
        <color theme="0"/>
      </left>
      <right style="thick">
        <color theme="0"/>
      </right>
      <top style="thin">
        <color rgb="FFEBEBEB"/>
      </top>
      <bottom style="thin">
        <color rgb="FFE6E6E6"/>
      </bottom>
      <diagonal/>
    </border>
    <border>
      <left/>
      <right/>
      <top style="thin">
        <color rgb="FFE6E6E6"/>
      </top>
      <bottom style="thin">
        <color rgb="FF3876AF"/>
      </bottom>
      <diagonal/>
    </border>
    <border>
      <left style="thick">
        <color theme="0"/>
      </left>
      <right style="thick">
        <color theme="0"/>
      </right>
      <top style="thin">
        <color rgb="FFE6E6E6"/>
      </top>
      <bottom style="thin">
        <color rgb="FF3876AF"/>
      </bottom>
      <diagonal/>
    </border>
    <border>
      <left/>
      <right/>
      <top/>
      <bottom style="thin">
        <color auto="1"/>
      </bottom>
      <diagonal/>
    </border>
    <border>
      <left/>
      <right style="thick">
        <color theme="0"/>
      </right>
      <top style="thin">
        <color rgb="FF264D93"/>
      </top>
      <bottom style="thin">
        <color rgb="FFE6E6E6"/>
      </bottom>
      <diagonal/>
    </border>
    <border>
      <left style="thick">
        <color theme="0"/>
      </left>
      <right style="thick">
        <color theme="0"/>
      </right>
      <top style="thin">
        <color rgb="FF264D93"/>
      </top>
      <bottom style="thin">
        <color rgb="FFE6E6E6"/>
      </bottom>
      <diagonal/>
    </border>
    <border>
      <left/>
      <right style="thick">
        <color theme="0"/>
      </right>
      <top/>
      <bottom style="thin">
        <color rgb="FFE6E6E6"/>
      </bottom>
      <diagonal/>
    </border>
    <border>
      <left style="thick">
        <color theme="0"/>
      </left>
      <right style="thick">
        <color theme="0"/>
      </right>
      <top/>
      <bottom style="thin">
        <color rgb="FFE6E6E6"/>
      </bottom>
      <diagonal/>
    </border>
    <border>
      <left/>
      <right/>
      <top style="thin">
        <color rgb="FFEFEFEF"/>
      </top>
      <bottom style="thin">
        <color rgb="FF3876AF"/>
      </bottom>
      <diagonal/>
    </border>
    <border>
      <left/>
      <right/>
      <top style="thin">
        <color rgb="FF264D93"/>
      </top>
      <bottom style="thin">
        <color rgb="FF264D93"/>
      </bottom>
      <diagonal/>
    </border>
    <border>
      <left/>
      <right/>
      <top style="thin">
        <color rgb="FFE6E6E6"/>
      </top>
      <bottom style="thin">
        <color rgb="FF264D93"/>
      </bottom>
      <diagonal/>
    </border>
    <border>
      <left/>
      <right/>
      <top style="thin">
        <color rgb="FF264D93"/>
      </top>
      <bottom style="thin">
        <color rgb="FFEFEFEF"/>
      </bottom>
      <diagonal/>
    </border>
    <border>
      <left/>
      <right style="thick">
        <color theme="0"/>
      </right>
      <top style="thin">
        <color rgb="FF264D93"/>
      </top>
      <bottom style="thin">
        <color rgb="FFEFEFEF"/>
      </bottom>
      <diagonal/>
    </border>
    <border>
      <left style="thick">
        <color theme="0"/>
      </left>
      <right style="thick">
        <color theme="0"/>
      </right>
      <top style="thin">
        <color rgb="FF264D93"/>
      </top>
      <bottom style="thin">
        <color rgb="FFEFEFEF"/>
      </bottom>
      <diagonal/>
    </border>
    <border>
      <left/>
      <right/>
      <top style="thin">
        <color rgb="FFEFEFEF"/>
      </top>
      <bottom style="thin">
        <color rgb="FFEFEFEF"/>
      </bottom>
      <diagonal/>
    </border>
    <border>
      <left/>
      <right style="thick">
        <color theme="0"/>
      </right>
      <top style="thin">
        <color rgb="FFEFEFEF"/>
      </top>
      <bottom style="thin">
        <color rgb="FFEFEFEF"/>
      </bottom>
      <diagonal/>
    </border>
    <border>
      <left style="thick">
        <color theme="0"/>
      </left>
      <right style="thick">
        <color theme="0"/>
      </right>
      <top style="thin">
        <color rgb="FFEFEFEF"/>
      </top>
      <bottom style="thin">
        <color rgb="FFEFEFEF"/>
      </bottom>
      <diagonal/>
    </border>
    <border>
      <left/>
      <right style="thick">
        <color theme="0"/>
      </right>
      <top style="thin">
        <color rgb="FFEFEFEF"/>
      </top>
      <bottom style="thin">
        <color rgb="FF3876AF"/>
      </bottom>
      <diagonal/>
    </border>
    <border>
      <left style="thick">
        <color theme="0"/>
      </left>
      <right style="thick">
        <color theme="0"/>
      </right>
      <top style="thin">
        <color rgb="FFEFEFEF"/>
      </top>
      <bottom style="thin">
        <color rgb="FF3876AF"/>
      </bottom>
      <diagonal/>
    </border>
    <border>
      <left style="thick">
        <color theme="0"/>
      </left>
      <right/>
      <top style="thin">
        <color rgb="FF264D93"/>
      </top>
      <bottom style="thin">
        <color rgb="FFE6E6E6"/>
      </bottom>
      <diagonal/>
    </border>
    <border>
      <left/>
      <right style="thick">
        <color theme="0"/>
      </right>
      <top/>
      <bottom/>
      <diagonal/>
    </border>
    <border>
      <left style="thick">
        <color theme="0"/>
      </left>
      <right style="thick">
        <color theme="0"/>
      </right>
      <top/>
      <bottom/>
      <diagonal/>
    </border>
    <border>
      <left/>
      <right style="thick">
        <color theme="0"/>
      </right>
      <top style="thin">
        <color auto="1"/>
      </top>
      <bottom style="thin">
        <color rgb="FFE6E6E6"/>
      </bottom>
      <diagonal/>
    </border>
    <border>
      <left/>
      <right/>
      <top style="thin">
        <color rgb="FFE6E6E6"/>
      </top>
      <bottom style="thin">
        <color auto="1"/>
      </bottom>
      <diagonal/>
    </border>
    <border>
      <left style="thick">
        <color theme="0"/>
      </left>
      <right style="thick">
        <color theme="0"/>
      </right>
      <top style="thin">
        <color rgb="FFE6E6E6"/>
      </top>
      <bottom style="thin">
        <color auto="1"/>
      </bottom>
      <diagonal/>
    </border>
    <border>
      <left/>
      <right/>
      <top style="thin">
        <color auto="1"/>
      </top>
      <bottom style="thin">
        <color auto="1"/>
      </bottom>
      <diagonal/>
    </border>
    <border>
      <left style="thick">
        <color theme="0"/>
      </left>
      <right style="thick">
        <color theme="0"/>
      </right>
      <top style="thin">
        <color auto="1"/>
      </top>
      <bottom style="thin">
        <color auto="1"/>
      </bottom>
      <diagonal/>
    </border>
    <border>
      <left style="thick">
        <color theme="0"/>
      </left>
      <right style="thick">
        <color theme="0"/>
      </right>
      <top/>
      <bottom style="thin">
        <color auto="1"/>
      </bottom>
      <diagonal/>
    </border>
    <border>
      <left style="thick">
        <color theme="0"/>
      </left>
      <right style="thick">
        <color theme="0"/>
      </right>
      <top/>
      <bottom style="thin">
        <color theme="1"/>
      </bottom>
      <diagonal/>
    </border>
    <border>
      <left/>
      <right/>
      <top style="thin">
        <color auto="1"/>
      </top>
      <bottom style="thin">
        <color theme="0" tint="-4.9989318521683403E-2"/>
      </bottom>
      <diagonal/>
    </border>
    <border>
      <left style="thick">
        <color theme="0"/>
      </left>
      <right style="thick">
        <color theme="0"/>
      </right>
      <top style="thin">
        <color auto="1"/>
      </top>
      <bottom style="thin">
        <color theme="0" tint="-4.9989318521683403E-2"/>
      </bottom>
      <diagonal/>
    </border>
    <border>
      <left/>
      <right style="thick">
        <color theme="0"/>
      </right>
      <top style="thin">
        <color rgb="FF264D93"/>
      </top>
      <bottom style="thin">
        <color rgb="FF264D93"/>
      </bottom>
      <diagonal/>
    </border>
    <border>
      <left style="thick">
        <color theme="0"/>
      </left>
      <right style="thick">
        <color theme="0"/>
      </right>
      <top style="thin">
        <color rgb="FF264D93"/>
      </top>
      <bottom style="thin">
        <color rgb="FF264D93"/>
      </bottom>
      <diagonal/>
    </border>
    <border>
      <left/>
      <right/>
      <top style="thin">
        <color rgb="FF3876AF"/>
      </top>
      <bottom style="thin">
        <color rgb="FF264D93"/>
      </bottom>
      <diagonal/>
    </border>
    <border>
      <left/>
      <right style="thick">
        <color theme="0"/>
      </right>
      <top style="thin">
        <color rgb="FF3876AF"/>
      </top>
      <bottom style="thin">
        <color rgb="FF264D93"/>
      </bottom>
      <diagonal/>
    </border>
    <border>
      <left style="thick">
        <color theme="0"/>
      </left>
      <right style="thick">
        <color theme="0"/>
      </right>
      <top style="thin">
        <color rgb="FF3876AF"/>
      </top>
      <bottom style="thin">
        <color rgb="FF264D93"/>
      </bottom>
      <diagonal/>
    </border>
    <border>
      <left style="thick">
        <color theme="0"/>
      </left>
      <right style="thick">
        <color theme="0"/>
      </right>
      <top/>
      <bottom style="thin">
        <color rgb="FF264D93"/>
      </bottom>
      <diagonal/>
    </border>
    <border>
      <left/>
      <right style="thick">
        <color theme="0"/>
      </right>
      <top style="thin">
        <color rgb="FFE6E6E6"/>
      </top>
      <bottom style="thin">
        <color rgb="FFE6E6E6"/>
      </bottom>
      <diagonal/>
    </border>
    <border>
      <left style="thick">
        <color theme="0"/>
      </left>
      <right style="thick">
        <color theme="0"/>
      </right>
      <top style="thin">
        <color rgb="FFE6E6E6"/>
      </top>
      <bottom style="thin">
        <color rgb="FFE6E6E6"/>
      </bottom>
      <diagonal/>
    </border>
    <border>
      <left/>
      <right style="thick">
        <color theme="0"/>
      </right>
      <top style="thin">
        <color auto="1"/>
      </top>
      <bottom style="thin">
        <color auto="1"/>
      </bottom>
      <diagonal/>
    </border>
    <border>
      <left style="thick">
        <color theme="0"/>
      </left>
      <right/>
      <top style="thin">
        <color auto="1"/>
      </top>
      <bottom style="thin">
        <color auto="1"/>
      </bottom>
      <diagonal/>
    </border>
    <border>
      <left/>
      <right style="thick">
        <color theme="0"/>
      </right>
      <top style="thin">
        <color rgb="FFE6E6E6"/>
      </top>
      <bottom/>
      <diagonal/>
    </border>
    <border>
      <left style="thick">
        <color theme="0"/>
      </left>
      <right style="thick">
        <color theme="0"/>
      </right>
      <top style="thin">
        <color rgb="FF264D93"/>
      </top>
      <bottom style="thin">
        <color theme="1"/>
      </bottom>
      <diagonal/>
    </border>
    <border>
      <left/>
      <right/>
      <top style="thin">
        <color auto="1"/>
      </top>
      <bottom style="thin">
        <color rgb="FFEBEBEB"/>
      </bottom>
      <diagonal/>
    </border>
    <border>
      <left style="thick">
        <color theme="0"/>
      </left>
      <right style="thick">
        <color theme="0"/>
      </right>
      <top style="thin">
        <color auto="1"/>
      </top>
      <bottom style="thin">
        <color rgb="FFEBEBEB"/>
      </bottom>
      <diagonal/>
    </border>
    <border>
      <left/>
      <right/>
      <top style="thin">
        <color rgb="FF3876AF"/>
      </top>
      <bottom style="thin">
        <color rgb="FF3876AF"/>
      </bottom>
      <diagonal/>
    </border>
    <border>
      <left/>
      <right style="thick">
        <color theme="0"/>
      </right>
      <top style="thin">
        <color rgb="FF3876AF"/>
      </top>
      <bottom style="thin">
        <color rgb="FF3876AF"/>
      </bottom>
      <diagonal/>
    </border>
    <border>
      <left style="thick">
        <color theme="0"/>
      </left>
      <right style="thick">
        <color theme="0"/>
      </right>
      <top style="thin">
        <color rgb="FF3876AF"/>
      </top>
      <bottom style="thin">
        <color rgb="FF3876AF"/>
      </bottom>
      <diagonal/>
    </border>
    <border>
      <left/>
      <right/>
      <top/>
      <bottom style="thin">
        <color indexed="40"/>
      </bottom>
      <diagonal/>
    </border>
    <border>
      <left/>
      <right/>
      <top/>
      <bottom style="thin">
        <color theme="2"/>
      </bottom>
      <diagonal/>
    </border>
    <border>
      <left/>
      <right/>
      <top style="thin">
        <color indexed="40"/>
      </top>
      <bottom style="thin">
        <color indexed="40"/>
      </bottom>
      <diagonal/>
    </border>
    <border>
      <left/>
      <right style="thick">
        <color theme="0"/>
      </right>
      <top style="thin">
        <color rgb="FFE6E6E6"/>
      </top>
      <bottom style="thin">
        <color rgb="FF3876AF"/>
      </bottom>
      <diagonal/>
    </border>
    <border>
      <left style="thick">
        <color theme="0"/>
      </left>
      <right/>
      <top/>
      <bottom style="thin">
        <color rgb="FFE6E6E6"/>
      </bottom>
      <diagonal/>
    </border>
    <border>
      <left style="thick">
        <color theme="0"/>
      </left>
      <right/>
      <top/>
      <bottom/>
      <diagonal/>
    </border>
    <border>
      <left/>
      <right/>
      <top style="thin">
        <color auto="1"/>
      </top>
      <bottom style="thin">
        <color rgb="FFE6E6E6"/>
      </bottom>
      <diagonal/>
    </border>
    <border>
      <left style="thick">
        <color theme="0"/>
      </left>
      <right style="thick">
        <color theme="0"/>
      </right>
      <top style="thin">
        <color auto="1"/>
      </top>
      <bottom style="thin">
        <color rgb="FFE6E6E6"/>
      </bottom>
      <diagonal/>
    </border>
    <border>
      <left style="thick">
        <color theme="0"/>
      </left>
      <right/>
      <top style="thin">
        <color auto="1"/>
      </top>
      <bottom style="thin">
        <color rgb="FFE6E6E6"/>
      </bottom>
      <diagonal/>
    </border>
    <border>
      <left style="thick">
        <color theme="0"/>
      </left>
      <right/>
      <top style="thin">
        <color rgb="FFE6E6E6"/>
      </top>
      <bottom style="thin">
        <color rgb="FF3876AF"/>
      </bottom>
      <diagonal/>
    </border>
    <border>
      <left/>
      <right/>
      <top style="thin">
        <color auto="1"/>
      </top>
      <bottom style="thin">
        <color auto="1"/>
      </bottom>
      <diagonal/>
    </border>
    <border>
      <left/>
      <right/>
      <top style="thin">
        <color theme="0" tint="-0.14999847407452621"/>
      </top>
      <bottom style="thin">
        <color rgb="FF264D93"/>
      </bottom>
      <diagonal/>
    </border>
    <border>
      <left style="thick">
        <color theme="0"/>
      </left>
      <right style="thick">
        <color theme="0"/>
      </right>
      <top style="thin">
        <color theme="0" tint="-0.14999847407452621"/>
      </top>
      <bottom style="thin">
        <color rgb="FF264D93"/>
      </bottom>
      <diagonal/>
    </border>
    <border>
      <left style="thick">
        <color theme="0"/>
      </left>
      <right style="thick">
        <color theme="0"/>
      </right>
      <top style="thin">
        <color theme="1"/>
      </top>
      <bottom style="thin">
        <color theme="1"/>
      </bottom>
      <diagonal/>
    </border>
    <border>
      <left/>
      <right style="thick">
        <color theme="0"/>
      </right>
      <top style="thin">
        <color theme="1"/>
      </top>
      <bottom style="thin">
        <color theme="1"/>
      </bottom>
      <diagonal/>
    </border>
    <border>
      <left/>
      <right style="thick">
        <color theme="0"/>
      </right>
      <top style="thin">
        <color rgb="FF264D93"/>
      </top>
      <bottom/>
      <diagonal/>
    </border>
    <border>
      <left/>
      <right style="thick">
        <color theme="0"/>
      </right>
      <top/>
      <bottom style="thin">
        <color rgb="FFEFEFEF"/>
      </bottom>
      <diagonal/>
    </border>
    <border>
      <left/>
      <right/>
      <top style="thin">
        <color theme="0" tint="-4.9989318521683403E-2"/>
      </top>
      <bottom style="thin">
        <color theme="0" tint="-4.9989318521683403E-2"/>
      </bottom>
      <diagonal/>
    </border>
    <border>
      <left/>
      <right style="thick">
        <color theme="0"/>
      </right>
      <top style="thin">
        <color auto="1"/>
      </top>
      <bottom style="thin">
        <color auto="1"/>
      </bottom>
      <diagonal/>
    </border>
    <border>
      <left style="thick">
        <color theme="0"/>
      </left>
      <right style="thick">
        <color theme="0"/>
      </right>
      <top style="thin">
        <color auto="1"/>
      </top>
      <bottom style="thin">
        <color auto="1"/>
      </bottom>
      <diagonal/>
    </border>
    <border>
      <left/>
      <right/>
      <top style="thin">
        <color rgb="FFE6E6E6"/>
      </top>
      <bottom/>
      <diagonal/>
    </border>
    <border>
      <left/>
      <right/>
      <top/>
      <bottom style="thin">
        <color rgb="FFEBEBEB"/>
      </bottom>
      <diagonal/>
    </border>
    <border>
      <left/>
      <right style="thick">
        <color rgb="FFFFFFFF"/>
      </right>
      <top/>
      <bottom style="thin">
        <color rgb="FFEBEBEB"/>
      </bottom>
      <diagonal/>
    </border>
    <border>
      <left/>
      <right style="thick">
        <color rgb="FFFFFFFF"/>
      </right>
      <top/>
      <bottom style="thin">
        <color rgb="FF3876AF"/>
      </bottom>
      <diagonal/>
    </border>
    <border>
      <left/>
      <right style="thick">
        <color rgb="FFFFFFFF"/>
      </right>
      <top/>
      <bottom style="thin">
        <color rgb="FFE6E6E6"/>
      </bottom>
      <diagonal/>
    </border>
    <border>
      <left/>
      <right/>
      <top style="thin">
        <color rgb="FF264D93"/>
      </top>
      <bottom style="thin">
        <color rgb="FFE6E6E6"/>
      </bottom>
      <diagonal/>
    </border>
    <border>
      <left/>
      <right/>
      <top/>
      <bottom style="thin">
        <color rgb="FF000000"/>
      </bottom>
      <diagonal/>
    </border>
    <border>
      <left/>
      <right style="thick">
        <color rgb="FFFFFFFF"/>
      </right>
      <top style="thin">
        <color auto="1"/>
      </top>
      <bottom style="thin">
        <color auto="1"/>
      </bottom>
      <diagonal/>
    </border>
    <border>
      <left/>
      <right style="thick">
        <color rgb="FFFFFFFF"/>
      </right>
      <top/>
      <bottom/>
      <diagonal/>
    </border>
    <border>
      <left/>
      <right style="thick">
        <color rgb="FFFFFFFF"/>
      </right>
      <top style="thin">
        <color rgb="FFE6E6E6"/>
      </top>
      <bottom/>
      <diagonal/>
    </border>
    <border>
      <left/>
      <right style="thick">
        <color rgb="FFFFFFFF"/>
      </right>
      <top style="thin">
        <color rgb="FFEBEBEB"/>
      </top>
      <bottom style="thin">
        <color rgb="FFEBEBEB"/>
      </bottom>
      <diagonal/>
    </border>
    <border>
      <left/>
      <right/>
      <top style="thin">
        <color rgb="FFE6E6E6"/>
      </top>
      <bottom style="thin">
        <color rgb="FFE6E6E6"/>
      </bottom>
      <diagonal/>
    </border>
    <border>
      <left/>
      <right/>
      <top style="thin">
        <color rgb="FFE6E6E6"/>
      </top>
      <bottom style="thin">
        <color theme="1"/>
      </bottom>
      <diagonal/>
    </border>
    <border>
      <left/>
      <right style="thick">
        <color theme="0"/>
      </right>
      <top style="thin">
        <color rgb="FFE6E6E6"/>
      </top>
      <bottom style="thin">
        <color theme="1"/>
      </bottom>
      <diagonal/>
    </border>
    <border>
      <left style="thick">
        <color theme="0"/>
      </left>
      <right style="thick">
        <color theme="0"/>
      </right>
      <top style="thin">
        <color rgb="FFE6E6E6"/>
      </top>
      <bottom style="thin">
        <color theme="1"/>
      </bottom>
      <diagonal/>
    </border>
    <border>
      <left/>
      <right style="thick">
        <color theme="0"/>
      </right>
      <top style="thin">
        <color theme="1"/>
      </top>
      <bottom style="thin">
        <color rgb="FFE6E6E6"/>
      </bottom>
      <diagonal/>
    </border>
    <border>
      <left/>
      <right/>
      <top/>
      <bottom style="thin">
        <color theme="4"/>
      </bottom>
      <diagonal/>
    </border>
    <border>
      <left/>
      <right style="thick">
        <color theme="0"/>
      </right>
      <top/>
      <bottom style="thin">
        <color rgb="FF3876AF"/>
      </bottom>
      <diagonal/>
    </border>
    <border>
      <left style="thick">
        <color theme="0"/>
      </left>
      <right style="thick">
        <color theme="0"/>
      </right>
      <top style="thin">
        <color theme="1"/>
      </top>
      <bottom style="thin">
        <color auto="1"/>
      </bottom>
      <diagonal/>
    </border>
    <border>
      <left/>
      <right/>
      <top/>
      <bottom style="double">
        <color rgb="FFFF8001"/>
      </bottom>
      <diagonal/>
    </border>
    <border>
      <left/>
      <right style="thick">
        <color theme="0"/>
      </right>
      <top style="thin">
        <color rgb="FFE6E6E6"/>
      </top>
      <bottom style="thin">
        <color rgb="FF8C2365"/>
      </bottom>
      <diagonal/>
    </border>
    <border>
      <left/>
      <right/>
      <top style="thin">
        <color rgb="FFE6E6E6"/>
      </top>
      <bottom style="thin">
        <color rgb="FF8C2365"/>
      </bottom>
      <diagonal/>
    </border>
    <border>
      <left/>
      <right style="thick">
        <color theme="0"/>
      </right>
      <top style="thin">
        <color rgb="FF8C2365"/>
      </top>
      <bottom style="thin">
        <color rgb="FFE6E6E6"/>
      </bottom>
      <diagonal/>
    </border>
    <border>
      <left/>
      <right/>
      <top/>
      <bottom style="thin">
        <color rgb="FF8C2365"/>
      </bottom>
      <diagonal/>
    </border>
    <border>
      <left/>
      <right style="thick">
        <color theme="0"/>
      </right>
      <top/>
      <bottom style="thin">
        <color rgb="FF8C2365"/>
      </bottom>
      <diagonal/>
    </border>
    <border>
      <left/>
      <right/>
      <top style="thin">
        <color rgb="FFE6E6E6"/>
      </top>
      <bottom style="thin">
        <color rgb="FF00976D"/>
      </bottom>
      <diagonal/>
    </border>
    <border>
      <left/>
      <right style="thick">
        <color theme="0"/>
      </right>
      <top style="thin">
        <color rgb="FFE6E6E6"/>
      </top>
      <bottom style="thin">
        <color rgb="FF00976D"/>
      </bottom>
      <diagonal/>
    </border>
    <border>
      <left/>
      <right style="thick">
        <color theme="0"/>
      </right>
      <top style="thin">
        <color rgb="FF00976D"/>
      </top>
      <bottom style="thin">
        <color rgb="FFE6E6E6"/>
      </bottom>
      <diagonal/>
    </border>
    <border>
      <left/>
      <right/>
      <top/>
      <bottom style="thin">
        <color rgb="FF00976D"/>
      </bottom>
      <diagonal/>
    </border>
    <border>
      <left/>
      <right style="thick">
        <color theme="0"/>
      </right>
      <top/>
      <bottom style="thin">
        <color rgb="FF00976D"/>
      </bottom>
      <diagonal/>
    </border>
    <border>
      <left/>
      <right style="thick">
        <color theme="0"/>
      </right>
      <top style="thin">
        <color rgb="FFE6E6E6"/>
      </top>
      <bottom style="thin">
        <color rgb="FF542C73"/>
      </bottom>
      <diagonal/>
    </border>
    <border>
      <left style="thick">
        <color theme="0"/>
      </left>
      <right style="thick">
        <color theme="0"/>
      </right>
      <top style="thin">
        <color rgb="FFE6E6E6"/>
      </top>
      <bottom style="thin">
        <color rgb="FF542C73"/>
      </bottom>
      <diagonal/>
    </border>
    <border>
      <left/>
      <right/>
      <top style="thin">
        <color rgb="FFE6E6E6"/>
      </top>
      <bottom style="thin">
        <color rgb="FF542C73"/>
      </bottom>
      <diagonal/>
    </border>
    <border>
      <left/>
      <right style="thick">
        <color theme="0"/>
      </right>
      <top style="thin">
        <color rgb="FF542C73"/>
      </top>
      <bottom style="thin">
        <color rgb="FFE6E6E6"/>
      </bottom>
      <diagonal/>
    </border>
    <border>
      <left style="thick">
        <color theme="0"/>
      </left>
      <right style="thick">
        <color theme="0"/>
      </right>
      <top style="thin">
        <color rgb="FF542C73"/>
      </top>
      <bottom style="thin">
        <color rgb="FFE6E6E6"/>
      </bottom>
      <diagonal/>
    </border>
    <border>
      <left/>
      <right/>
      <top/>
      <bottom style="thin">
        <color rgb="FF542C73"/>
      </bottom>
      <diagonal/>
    </border>
    <border>
      <left style="thick">
        <color theme="0"/>
      </left>
      <right style="thick">
        <color theme="0"/>
      </right>
      <top/>
      <bottom style="thin">
        <color rgb="FF542C73"/>
      </bottom>
      <diagonal/>
    </border>
    <border>
      <left/>
      <right style="thick">
        <color theme="0"/>
      </right>
      <top/>
      <bottom style="thin">
        <color rgb="FF542C73"/>
      </bottom>
      <diagonal/>
    </border>
    <border>
      <left/>
      <right/>
      <top/>
      <bottom style="thin">
        <color rgb="FFD6DFED"/>
      </bottom>
      <diagonal/>
    </border>
    <border>
      <left/>
      <right/>
      <top style="thin">
        <color theme="0" tint="-0.14999847407452621"/>
      </top>
      <bottom style="thin">
        <color auto="1"/>
      </bottom>
      <diagonal/>
    </border>
    <border>
      <left style="thick">
        <color theme="0"/>
      </left>
      <right style="thick">
        <color theme="0"/>
      </right>
      <top style="thin">
        <color theme="0" tint="-0.14999847407452621"/>
      </top>
      <bottom style="thin">
        <color auto="1"/>
      </bottom>
      <diagonal/>
    </border>
    <border>
      <left/>
      <right/>
      <top style="thin">
        <color rgb="FFEBEBEB"/>
      </top>
      <bottom/>
      <diagonal/>
    </border>
    <border>
      <left style="thick">
        <color theme="0"/>
      </left>
      <right style="thick">
        <color theme="0"/>
      </right>
      <top style="thin">
        <color rgb="FFEBEBEB"/>
      </top>
      <bottom/>
      <diagonal/>
    </border>
    <border>
      <left/>
      <right/>
      <top/>
      <bottom style="thin">
        <color indexed="64"/>
      </bottom>
      <diagonal/>
    </border>
    <border>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top style="thin">
        <color indexed="64"/>
      </top>
      <bottom style="thin">
        <color rgb="FFE6E6E6"/>
      </bottom>
      <diagonal/>
    </border>
    <border>
      <left style="thick">
        <color theme="0"/>
      </left>
      <right/>
      <top style="thin">
        <color indexed="64"/>
      </top>
      <bottom style="thin">
        <color rgb="FFE6E6E6"/>
      </bottom>
      <diagonal/>
    </border>
    <border>
      <left/>
      <right style="thick">
        <color theme="0"/>
      </right>
      <top style="thin">
        <color indexed="64"/>
      </top>
      <bottom style="thin">
        <color rgb="FFE6E6E6"/>
      </bottom>
      <diagonal/>
    </border>
    <border>
      <left style="thick">
        <color theme="0"/>
      </left>
      <right style="thick">
        <color theme="0"/>
      </right>
      <top style="thin">
        <color indexed="64"/>
      </top>
      <bottom style="thin">
        <color rgb="FFE6E6E6"/>
      </bottom>
      <diagonal/>
    </border>
    <border>
      <left style="thick">
        <color theme="0"/>
      </left>
      <right style="thick">
        <color theme="0"/>
      </right>
      <top/>
      <bottom style="thin">
        <color indexed="64"/>
      </bottom>
      <diagonal/>
    </border>
    <border>
      <left style="thick">
        <color theme="0"/>
      </left>
      <right style="thick">
        <color theme="0"/>
      </right>
      <top style="thin">
        <color indexed="64"/>
      </top>
      <bottom style="thin">
        <color theme="0" tint="-4.9989318521683403E-2"/>
      </bottom>
      <diagonal/>
    </border>
    <border>
      <left/>
      <right style="thick">
        <color rgb="FFFFFFFF"/>
      </right>
      <top style="thin">
        <color indexed="64"/>
      </top>
      <bottom style="thin">
        <color indexed="64"/>
      </bottom>
      <diagonal/>
    </border>
    <border>
      <left/>
      <right style="thick">
        <color rgb="FFFFFFFF"/>
      </right>
      <top style="thin">
        <color indexed="64"/>
      </top>
      <bottom style="thin">
        <color rgb="FFEBEBEB"/>
      </bottom>
      <diagonal/>
    </border>
    <border>
      <left/>
      <right style="thick">
        <color theme="0"/>
      </right>
      <top style="thin">
        <color indexed="64"/>
      </top>
      <bottom/>
      <diagonal/>
    </border>
    <border>
      <left style="thick">
        <color theme="0"/>
      </left>
      <right style="thick">
        <color theme="0"/>
      </right>
      <top style="thin">
        <color rgb="FFE6E6E6"/>
      </top>
      <bottom/>
      <diagonal/>
    </border>
    <border>
      <left/>
      <right/>
      <top style="thin">
        <color theme="1"/>
      </top>
      <bottom style="thin">
        <color indexed="64"/>
      </bottom>
      <diagonal/>
    </border>
    <border>
      <left/>
      <right style="thick">
        <color theme="0"/>
      </right>
      <top style="thin">
        <color indexed="64"/>
      </top>
      <bottom style="thin">
        <color rgb="FFEBEBEB"/>
      </bottom>
      <diagonal/>
    </border>
    <border>
      <left style="thick">
        <color theme="0"/>
      </left>
      <right style="thick">
        <color theme="0"/>
      </right>
      <top style="thin">
        <color theme="0" tint="-0.14996795556505021"/>
      </top>
      <bottom style="thin">
        <color theme="0" tint="-0.14996795556505021"/>
      </bottom>
      <diagonal/>
    </border>
    <border>
      <left style="thick">
        <color theme="0"/>
      </left>
      <right style="thick">
        <color theme="0"/>
      </right>
      <top style="thin">
        <color theme="0" tint="-0.14996795556505021"/>
      </top>
      <bottom style="thin">
        <color theme="3"/>
      </bottom>
      <diagonal/>
    </border>
    <border>
      <left style="thick">
        <color theme="0"/>
      </left>
      <right/>
      <top style="thin">
        <color rgb="FFE6E6E6"/>
      </top>
      <bottom style="thin">
        <color theme="0" tint="-0.14996795556505021"/>
      </bottom>
      <diagonal/>
    </border>
    <border>
      <left style="thick">
        <color theme="0"/>
      </left>
      <right style="thick">
        <color theme="0"/>
      </right>
      <top style="thin">
        <color rgb="FFE6E6E6"/>
      </top>
      <bottom style="thin">
        <color theme="0" tint="-0.14996795556505021"/>
      </bottom>
      <diagonal/>
    </border>
    <border>
      <left/>
      <right style="thin">
        <color theme="0"/>
      </right>
      <top/>
      <bottom style="thin">
        <color rgb="FF542C73"/>
      </bottom>
      <diagonal/>
    </border>
    <border>
      <left/>
      <right/>
      <top style="thin">
        <color rgb="FF542C73"/>
      </top>
      <bottom style="thin">
        <color rgb="FF542C73"/>
      </bottom>
      <diagonal/>
    </border>
    <border>
      <left/>
      <right style="thick">
        <color theme="0"/>
      </right>
      <top style="thin">
        <color rgb="FF542C73"/>
      </top>
      <bottom style="thin">
        <color rgb="FF542C73"/>
      </bottom>
      <diagonal/>
    </border>
    <border>
      <left style="thick">
        <color theme="0"/>
      </left>
      <right style="thick">
        <color theme="0"/>
      </right>
      <top style="thin">
        <color rgb="FF542C73"/>
      </top>
      <bottom style="thin">
        <color rgb="FF542C73"/>
      </bottom>
      <diagonal/>
    </border>
    <border>
      <left/>
      <right style="thick">
        <color theme="0"/>
      </right>
      <top/>
      <bottom style="thin">
        <color theme="1"/>
      </bottom>
      <diagonal/>
    </border>
    <border>
      <left/>
      <right style="thick">
        <color theme="0"/>
      </right>
      <top style="thin">
        <color rgb="FF542C73"/>
      </top>
      <bottom style="thin">
        <color auto="1"/>
      </bottom>
      <diagonal/>
    </border>
    <border>
      <left style="thick">
        <color theme="0"/>
      </left>
      <right style="thick">
        <color theme="0"/>
      </right>
      <top style="thin">
        <color rgb="FF542C73"/>
      </top>
      <bottom style="thin">
        <color theme="1"/>
      </bottom>
      <diagonal/>
    </border>
    <border>
      <left style="thick">
        <color theme="0"/>
      </left>
      <right style="thick">
        <color theme="0"/>
      </right>
      <top style="thin">
        <color rgb="FF542C73"/>
      </top>
      <bottom style="thin">
        <color theme="0" tint="-0.14996795556505021"/>
      </bottom>
      <diagonal/>
    </border>
    <border>
      <left/>
      <right/>
      <top style="thin">
        <color auto="1"/>
      </top>
      <bottom style="thin">
        <color rgb="FF542C73"/>
      </bottom>
      <diagonal/>
    </border>
    <border>
      <left/>
      <right style="thick">
        <color theme="0"/>
      </right>
      <top style="thin">
        <color auto="1"/>
      </top>
      <bottom style="thin">
        <color rgb="FF542C73"/>
      </bottom>
      <diagonal/>
    </border>
    <border>
      <left style="thick">
        <color theme="0"/>
      </left>
      <right style="thick">
        <color theme="0"/>
      </right>
      <top style="thin">
        <color auto="1"/>
      </top>
      <bottom style="thin">
        <color rgb="FF542C73"/>
      </bottom>
      <diagonal/>
    </border>
    <border>
      <left/>
      <right/>
      <top style="thin">
        <color rgb="FF542C73"/>
      </top>
      <bottom style="thin">
        <color rgb="FFEBEBEB"/>
      </bottom>
      <diagonal/>
    </border>
    <border>
      <left/>
      <right style="thick">
        <color theme="0"/>
      </right>
      <top style="thin">
        <color rgb="FF542C73"/>
      </top>
      <bottom style="thin">
        <color rgb="FFEBEBEB"/>
      </bottom>
      <diagonal/>
    </border>
    <border>
      <left/>
      <right style="thick">
        <color theme="0"/>
      </right>
      <top style="thin">
        <color rgb="FFE6E6E6"/>
      </top>
      <bottom style="thin">
        <color auto="1"/>
      </bottom>
      <diagonal/>
    </border>
    <border>
      <left style="thick">
        <color theme="0"/>
      </left>
      <right/>
      <top style="thin">
        <color rgb="FFE6E6E6"/>
      </top>
      <bottom style="thin">
        <color auto="1"/>
      </bottom>
      <diagonal/>
    </border>
    <border>
      <left/>
      <right/>
      <top style="thin">
        <color rgb="FF000000"/>
      </top>
      <bottom style="thin">
        <color rgb="FF542C73"/>
      </bottom>
      <diagonal/>
    </border>
    <border>
      <left/>
      <right style="thick">
        <color theme="0"/>
      </right>
      <top style="thin">
        <color rgb="FF000000"/>
      </top>
      <bottom style="thin">
        <color rgb="FF542C73"/>
      </bottom>
      <diagonal/>
    </border>
    <border>
      <left style="thick">
        <color theme="0"/>
      </left>
      <right style="thick">
        <color theme="0"/>
      </right>
      <top style="thin">
        <color rgb="FF000000"/>
      </top>
      <bottom style="thin">
        <color rgb="FF542C73"/>
      </bottom>
      <diagonal/>
    </border>
    <border>
      <left style="thick">
        <color theme="0"/>
      </left>
      <right/>
      <top style="thin">
        <color rgb="FF000000"/>
      </top>
      <bottom style="thin">
        <color rgb="FF542C73"/>
      </bottom>
      <diagonal/>
    </border>
    <border>
      <left style="thick">
        <color theme="0"/>
      </left>
      <right/>
      <top/>
      <bottom style="thin">
        <color rgb="FF542C73"/>
      </bottom>
      <diagonal/>
    </border>
    <border>
      <left style="thick">
        <color theme="0"/>
      </left>
      <right/>
      <top style="thin">
        <color rgb="FF542C73"/>
      </top>
      <bottom style="thin">
        <color rgb="FF542C73"/>
      </bottom>
      <diagonal/>
    </border>
    <border>
      <left/>
      <right style="thick">
        <color theme="0"/>
      </right>
      <top style="thin">
        <color theme="1"/>
      </top>
      <bottom style="thin">
        <color auto="1"/>
      </bottom>
      <diagonal/>
    </border>
    <border>
      <left style="thick">
        <color theme="0"/>
      </left>
      <right/>
      <top/>
      <bottom style="thin">
        <color theme="1"/>
      </bottom>
      <diagonal/>
    </border>
    <border>
      <left/>
      <right style="thick">
        <color theme="0"/>
      </right>
      <top/>
      <bottom style="thin">
        <color auto="1"/>
      </bottom>
      <diagonal/>
    </border>
    <border>
      <left style="thick">
        <color theme="0"/>
      </left>
      <right/>
      <top style="thin">
        <color theme="1"/>
      </top>
      <bottom style="thin">
        <color auto="1"/>
      </bottom>
      <diagonal/>
    </border>
    <border>
      <left style="thick">
        <color theme="0"/>
      </left>
      <right/>
      <top style="thin">
        <color rgb="FFE6E6E6"/>
      </top>
      <bottom style="thin">
        <color rgb="FF542C73"/>
      </bottom>
      <diagonal/>
    </border>
    <border>
      <left/>
      <right style="thick">
        <color theme="0"/>
      </right>
      <top style="thin">
        <color theme="1"/>
      </top>
      <bottom style="thin">
        <color rgb="FF542C73"/>
      </bottom>
      <diagonal/>
    </border>
    <border>
      <left style="thick">
        <color theme="0"/>
      </left>
      <right style="thick">
        <color theme="0"/>
      </right>
      <top style="thin">
        <color theme="1"/>
      </top>
      <bottom style="thin">
        <color rgb="FF542C73"/>
      </bottom>
      <diagonal/>
    </border>
    <border>
      <left style="thick">
        <color theme="0"/>
      </left>
      <right/>
      <top style="thin">
        <color theme="1"/>
      </top>
      <bottom style="thin">
        <color rgb="FF542C73"/>
      </bottom>
      <diagonal/>
    </border>
    <border>
      <left style="thick">
        <color theme="0"/>
      </left>
      <right/>
      <top style="thin">
        <color rgb="FF542C73"/>
      </top>
      <bottom style="thin">
        <color rgb="FFE6E6E6"/>
      </bottom>
      <diagonal/>
    </border>
    <border>
      <left style="thick">
        <color theme="0"/>
      </left>
      <right/>
      <top/>
      <bottom style="thin">
        <color auto="1"/>
      </bottom>
      <diagonal/>
    </border>
    <border>
      <left style="thick">
        <color theme="0"/>
      </left>
      <right style="thick">
        <color theme="0"/>
      </right>
      <top style="thin">
        <color theme="1"/>
      </top>
      <bottom style="thin">
        <color rgb="FFE6E6E6"/>
      </bottom>
      <diagonal/>
    </border>
    <border>
      <left/>
      <right/>
      <top style="thin">
        <color auto="1"/>
      </top>
      <bottom style="thin">
        <color theme="1"/>
      </bottom>
      <diagonal/>
    </border>
    <border>
      <left/>
      <right style="thick">
        <color theme="0"/>
      </right>
      <top style="thin">
        <color auto="1"/>
      </top>
      <bottom style="thin">
        <color theme="1"/>
      </bottom>
      <diagonal/>
    </border>
    <border>
      <left style="thick">
        <color theme="0"/>
      </left>
      <right style="thick">
        <color theme="0"/>
      </right>
      <top style="thin">
        <color auto="1"/>
      </top>
      <bottom style="thin">
        <color theme="1"/>
      </bottom>
      <diagonal/>
    </border>
    <border>
      <left/>
      <right/>
      <top style="thin">
        <color rgb="FFE6E6E6"/>
      </top>
      <bottom style="thin">
        <color theme="7" tint="-0.249977111117893"/>
      </bottom>
      <diagonal/>
    </border>
    <border>
      <left/>
      <right style="thick">
        <color theme="0"/>
      </right>
      <top style="thin">
        <color rgb="FFE6E6E6"/>
      </top>
      <bottom style="thin">
        <color theme="7" tint="-0.249977111117893"/>
      </bottom>
      <diagonal/>
    </border>
    <border>
      <left style="thick">
        <color theme="0"/>
      </left>
      <right/>
      <top style="thin">
        <color rgb="FFE6E6E6"/>
      </top>
      <bottom style="thin">
        <color theme="7" tint="-0.249977111117893"/>
      </bottom>
      <diagonal/>
    </border>
    <border>
      <left style="thick">
        <color theme="0"/>
      </left>
      <right style="thick">
        <color theme="0"/>
      </right>
      <top style="thin">
        <color rgb="FFE6E6E6"/>
      </top>
      <bottom style="thin">
        <color theme="7" tint="-0.249977111117893"/>
      </bottom>
      <diagonal/>
    </border>
    <border>
      <left/>
      <right style="thick">
        <color theme="0"/>
      </right>
      <top style="thin">
        <color rgb="FF542C73"/>
      </top>
      <bottom style="thin">
        <color theme="1"/>
      </bottom>
      <diagonal/>
    </border>
    <border>
      <left/>
      <right/>
      <top style="thin">
        <color rgb="FF542C73"/>
      </top>
      <bottom/>
      <diagonal/>
    </border>
    <border>
      <left/>
      <right style="thick">
        <color theme="0"/>
      </right>
      <top style="thin">
        <color rgb="FF542C73"/>
      </top>
      <bottom/>
      <diagonal/>
    </border>
    <border>
      <left style="thick">
        <color theme="0"/>
      </left>
      <right style="thick">
        <color theme="0"/>
      </right>
      <top style="thin">
        <color rgb="FF542C73"/>
      </top>
      <bottom/>
      <diagonal/>
    </border>
    <border>
      <left style="thick">
        <color theme="0"/>
      </left>
      <right style="thick">
        <color theme="0"/>
      </right>
      <top style="thin">
        <color auto="1"/>
      </top>
      <bottom/>
      <diagonal/>
    </border>
    <border>
      <left/>
      <right/>
      <top style="thin">
        <color auto="1"/>
      </top>
      <bottom/>
      <diagonal/>
    </border>
    <border>
      <left/>
      <right/>
      <top style="thin">
        <color rgb="FF00976D"/>
      </top>
      <bottom style="thin">
        <color rgb="FF00976D"/>
      </bottom>
      <diagonal/>
    </border>
    <border>
      <left style="thick">
        <color theme="0"/>
      </left>
      <right style="thick">
        <color theme="0"/>
      </right>
      <top style="thin">
        <color rgb="FF00976D"/>
      </top>
      <bottom style="thin">
        <color rgb="FFE6E6E6"/>
      </bottom>
      <diagonal/>
    </border>
    <border>
      <left style="thick">
        <color theme="0"/>
      </left>
      <right/>
      <top style="thin">
        <color rgb="FF00976D"/>
      </top>
      <bottom style="thin">
        <color rgb="FFE6E6E6"/>
      </bottom>
      <diagonal/>
    </border>
    <border>
      <left style="thick">
        <color theme="0"/>
      </left>
      <right style="thick">
        <color theme="0"/>
      </right>
      <top/>
      <bottom style="thin">
        <color rgb="FF00976D"/>
      </bottom>
      <diagonal/>
    </border>
    <border>
      <left style="thick">
        <color theme="0"/>
      </left>
      <right/>
      <top/>
      <bottom style="thin">
        <color rgb="FF00976D"/>
      </bottom>
      <diagonal/>
    </border>
    <border>
      <left/>
      <right style="thick">
        <color theme="0"/>
      </right>
      <top style="thin">
        <color rgb="FF00976D"/>
      </top>
      <bottom style="thin">
        <color rgb="FF00976D"/>
      </bottom>
      <diagonal/>
    </border>
    <border>
      <left style="thick">
        <color theme="0"/>
      </left>
      <right style="thick">
        <color theme="0"/>
      </right>
      <top style="thin">
        <color rgb="FF00976D"/>
      </top>
      <bottom style="thin">
        <color rgb="FF00976D"/>
      </bottom>
      <diagonal/>
    </border>
    <border>
      <left style="thick">
        <color theme="0"/>
      </left>
      <right/>
      <top style="thin">
        <color rgb="FF00976D"/>
      </top>
      <bottom style="thin">
        <color rgb="FF00976D"/>
      </bottom>
      <diagonal/>
    </border>
    <border>
      <left/>
      <right style="thick">
        <color rgb="FFFFFFFF"/>
      </right>
      <top style="thin">
        <color rgb="FF00976D"/>
      </top>
      <bottom style="thin">
        <color rgb="FF00976D"/>
      </bottom>
      <diagonal/>
    </border>
    <border>
      <left style="thick">
        <color theme="0"/>
      </left>
      <right style="thick">
        <color theme="0"/>
      </right>
      <top style="thin">
        <color rgb="FFE6E6E6"/>
      </top>
      <bottom style="thin">
        <color rgb="FF00976D"/>
      </bottom>
      <diagonal/>
    </border>
    <border>
      <left style="thick">
        <color theme="0"/>
      </left>
      <right/>
      <top style="thin">
        <color rgb="FFE6E6E6"/>
      </top>
      <bottom style="thin">
        <color rgb="FF00976D"/>
      </bottom>
      <diagonal/>
    </border>
    <border>
      <left/>
      <right/>
      <top style="thin">
        <color rgb="FF00976D"/>
      </top>
      <bottom style="thin">
        <color rgb="FFE6E6E6"/>
      </bottom>
      <diagonal/>
    </border>
    <border>
      <left/>
      <right/>
      <top style="thin">
        <color rgb="FF8C2365"/>
      </top>
      <bottom style="thin">
        <color rgb="FFE6E6E6"/>
      </bottom>
      <diagonal/>
    </border>
    <border>
      <left/>
      <right/>
      <top style="thin">
        <color auto="1"/>
      </top>
      <bottom style="thin">
        <color theme="0" tint="-4.9989318521683403E-2"/>
      </bottom>
      <diagonal/>
    </border>
    <border>
      <left/>
      <right style="thick">
        <color theme="0"/>
      </right>
      <top style="thin">
        <color auto="1"/>
      </top>
      <bottom style="thin">
        <color theme="0" tint="-4.9989318521683403E-2"/>
      </bottom>
      <diagonal/>
    </border>
    <border>
      <left style="thick">
        <color theme="0"/>
      </left>
      <right/>
      <top style="thin">
        <color indexed="64"/>
      </top>
      <bottom style="thin">
        <color theme="0" tint="-4.9989318521683403E-2"/>
      </bottom>
      <diagonal/>
    </border>
    <border>
      <left style="thick">
        <color theme="0"/>
      </left>
      <right style="thick">
        <color theme="0"/>
      </right>
      <top/>
      <bottom style="thin">
        <color rgb="FF8C2365"/>
      </bottom>
      <diagonal/>
    </border>
    <border>
      <left style="thick">
        <color theme="0"/>
      </left>
      <right/>
      <top/>
      <bottom style="thin">
        <color rgb="FF8C2365"/>
      </bottom>
      <diagonal/>
    </border>
    <border>
      <left/>
      <right/>
      <top style="thin">
        <color rgb="FFE6E6E6"/>
      </top>
      <bottom style="thin">
        <color theme="1" tint="4.9989318521683403E-2"/>
      </bottom>
      <diagonal/>
    </border>
    <border>
      <left/>
      <right style="thick">
        <color theme="0"/>
      </right>
      <top style="thin">
        <color auto="1"/>
      </top>
      <bottom style="thin">
        <color rgb="FF8C2365"/>
      </bottom>
      <diagonal/>
    </border>
    <border>
      <left/>
      <right/>
      <top style="thin">
        <color theme="4" tint="0.79998168889431442"/>
      </top>
      <bottom/>
      <diagonal/>
    </border>
  </borders>
  <cellStyleXfs count="718">
    <xf numFmtId="0" fontId="0" fillId="0" borderId="0"/>
    <xf numFmtId="49" fontId="1" fillId="0" borderId="0" applyNumberFormat="0">
      <alignment horizontal="left"/>
    </xf>
    <xf numFmtId="49" fontId="2" fillId="0" borderId="1">
      <alignment horizontal="right" vertical="center"/>
    </xf>
    <xf numFmtId="0" fontId="4" fillId="0" borderId="3" applyNumberFormat="0" applyAlignment="0">
      <alignment horizontal="left" vertical="center"/>
    </xf>
    <xf numFmtId="49" fontId="5" fillId="2" borderId="0" applyBorder="0" applyProtection="0">
      <alignment horizontal="right" vertical="center"/>
    </xf>
    <xf numFmtId="3" fontId="5" fillId="3" borderId="6" applyNumberFormat="0" applyAlignment="0">
      <alignment horizontal="right" vertical="center"/>
    </xf>
    <xf numFmtId="0" fontId="8" fillId="0" borderId="0">
      <alignment vertical="top"/>
    </xf>
    <xf numFmtId="0" fontId="11" fillId="0" borderId="0" applyNumberFormat="0"/>
    <xf numFmtId="164" fontId="4" fillId="4" borderId="15" applyAlignment="0">
      <alignment horizontal="right" vertical="center"/>
    </xf>
    <xf numFmtId="3" fontId="5" fillId="4" borderId="6" applyNumberFormat="0" applyAlignment="0">
      <alignment horizontal="right" vertical="center"/>
    </xf>
    <xf numFmtId="49" fontId="18" fillId="7" borderId="1" applyAlignment="0">
      <alignment horizontal="right" vertical="center"/>
    </xf>
    <xf numFmtId="49" fontId="24" fillId="0" borderId="0" applyNumberFormat="0">
      <alignment horizontal="left"/>
    </xf>
    <xf numFmtId="49" fontId="25" fillId="0" borderId="0">
      <alignment horizontal="left"/>
    </xf>
    <xf numFmtId="49" fontId="26" fillId="0" borderId="0">
      <alignment horizontal="left"/>
    </xf>
    <xf numFmtId="49" fontId="27" fillId="0" borderId="60" applyNumberFormat="0" applyFont="0" applyAlignment="0" applyProtection="0">
      <alignment horizontal="left"/>
    </xf>
    <xf numFmtId="0" fontId="28" fillId="8" borderId="61" applyNumberFormat="0" applyAlignment="0" applyProtection="0"/>
    <xf numFmtId="49" fontId="29" fillId="0" borderId="1">
      <alignment horizontal="right" vertical="center"/>
    </xf>
    <xf numFmtId="0" fontId="30" fillId="0" borderId="0" applyNumberFormat="0" applyFill="0" applyBorder="0" applyAlignment="0" applyProtection="0"/>
    <xf numFmtId="49" fontId="5" fillId="0" borderId="62" applyNumberFormat="0" applyFont="0" applyFill="0" applyAlignment="0" applyProtection="0">
      <alignment horizontal="left"/>
    </xf>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49" fontId="44" fillId="0" borderId="103">
      <alignment horizontal="right" vertical="center"/>
    </xf>
    <xf numFmtId="49" fontId="49" fillId="0" borderId="108">
      <alignment horizontal="right" vertical="center"/>
    </xf>
    <xf numFmtId="0" fontId="51" fillId="0" borderId="99" applyNumberFormat="0" applyFill="0" applyAlignment="0" applyProtection="0"/>
    <xf numFmtId="49" fontId="26" fillId="0" borderId="115" applyNumberFormat="0">
      <alignment horizontal="right" vertical="center"/>
    </xf>
    <xf numFmtId="0" fontId="53" fillId="3" borderId="118" applyNumberFormat="0" applyFon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6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4" fontId="4" fillId="4" borderId="123" applyAlignment="0">
      <alignment horizontal="right" vertical="center"/>
    </xf>
    <xf numFmtId="49" fontId="69" fillId="13" borderId="115" applyNumberFormat="0"/>
    <xf numFmtId="0" fontId="8" fillId="0" borderId="0">
      <alignment vertical="top"/>
    </xf>
    <xf numFmtId="0" fontId="11" fillId="0" borderId="0" applyNumberFormat="0"/>
    <xf numFmtId="49" fontId="90" fillId="17" borderId="108" applyNumberFormat="0" applyAlignment="0">
      <alignment horizontal="right" vertical="center"/>
    </xf>
    <xf numFmtId="49" fontId="103" fillId="19" borderId="103" applyNumberFormat="0" applyAlignment="0">
      <alignment horizontal="right" vertical="center"/>
    </xf>
    <xf numFmtId="0" fontId="53" fillId="0" borderId="0" applyNumberFormat="0" applyFill="0" applyBorder="0" applyAlignment="0" applyProtection="0"/>
  </cellStyleXfs>
  <cellXfs count="1570">
    <xf numFmtId="0" fontId="0" fillId="0" borderId="0" xfId="0"/>
    <xf numFmtId="0" fontId="1" fillId="0" borderId="0" xfId="1" applyNumberFormat="1">
      <alignment horizontal="left"/>
    </xf>
    <xf numFmtId="49" fontId="3" fillId="0" borderId="0" xfId="2" applyFont="1" applyBorder="1" applyAlignment="1">
      <alignment horizontal="left" vertical="center"/>
    </xf>
    <xf numFmtId="49" fontId="2" fillId="0" borderId="1" xfId="2">
      <alignment horizontal="right" vertical="center"/>
    </xf>
    <xf numFmtId="0" fontId="2" fillId="0" borderId="1" xfId="2" applyNumberFormat="1" applyBorder="1">
      <alignment horizontal="right" vertical="center"/>
    </xf>
    <xf numFmtId="49" fontId="2" fillId="0" borderId="1" xfId="2" applyBorder="1">
      <alignment horizontal="right" vertical="center"/>
    </xf>
    <xf numFmtId="49" fontId="2" fillId="0" borderId="2" xfId="2" applyBorder="1">
      <alignment horizontal="right" vertical="center"/>
    </xf>
    <xf numFmtId="49" fontId="10" fillId="0" borderId="1" xfId="2" applyFont="1" applyAlignment="1">
      <alignment horizontal="left" vertical="center"/>
    </xf>
    <xf numFmtId="0" fontId="8" fillId="0" borderId="0" xfId="6">
      <alignment vertical="top"/>
    </xf>
    <xf numFmtId="164" fontId="11" fillId="0" borderId="0" xfId="7" applyNumberFormat="1"/>
    <xf numFmtId="49" fontId="12" fillId="0" borderId="0" xfId="2" applyFont="1" applyBorder="1" applyAlignment="1">
      <alignment horizontal="left" vertical="center"/>
    </xf>
    <xf numFmtId="0" fontId="2" fillId="0" borderId="0" xfId="2" applyNumberFormat="1" applyBorder="1">
      <alignment horizontal="right" vertical="center"/>
    </xf>
    <xf numFmtId="0" fontId="13" fillId="0" borderId="0" xfId="0" applyFont="1"/>
    <xf numFmtId="49" fontId="2" fillId="0" borderId="0" xfId="0" applyNumberFormat="1" applyFont="1" applyBorder="1" applyAlignment="1">
      <alignment horizontal="right" vertical="center"/>
    </xf>
    <xf numFmtId="49" fontId="2" fillId="0" borderId="0" xfId="0" applyNumberFormat="1" applyFont="1" applyBorder="1" applyAlignment="1">
      <alignment horizontal="center" vertical="center"/>
    </xf>
    <xf numFmtId="49" fontId="2" fillId="0" borderId="1" xfId="0" applyNumberFormat="1" applyFont="1" applyBorder="1" applyAlignment="1">
      <alignment horizontal="right" vertical="center"/>
    </xf>
    <xf numFmtId="49" fontId="2" fillId="0" borderId="1" xfId="2" applyFont="1">
      <alignment horizontal="right" vertical="center"/>
    </xf>
    <xf numFmtId="164" fontId="15" fillId="0" borderId="0" xfId="0" applyNumberFormat="1" applyFont="1"/>
    <xf numFmtId="164" fontId="4" fillId="0" borderId="0" xfId="3" applyNumberFormat="1" applyBorder="1" applyAlignment="1"/>
    <xf numFmtId="164" fontId="5" fillId="3" borderId="0" xfId="5" applyNumberFormat="1" applyBorder="1" applyAlignment="1"/>
    <xf numFmtId="0" fontId="15" fillId="0" borderId="0" xfId="0" applyFont="1" applyBorder="1"/>
    <xf numFmtId="0" fontId="5" fillId="3" borderId="6" xfId="5" applyNumberFormat="1" applyAlignment="1"/>
    <xf numFmtId="164" fontId="5" fillId="3" borderId="6" xfId="5" applyNumberFormat="1" applyAlignment="1"/>
    <xf numFmtId="0" fontId="1" fillId="0" borderId="0" xfId="0" applyFont="1" applyAlignment="1">
      <alignment horizontal="left"/>
    </xf>
    <xf numFmtId="164" fontId="5" fillId="3" borderId="6" xfId="5" applyNumberFormat="1" applyAlignment="1">
      <alignment horizontal="right"/>
    </xf>
    <xf numFmtId="49" fontId="2" fillId="0" borderId="0" xfId="2" applyBorder="1">
      <alignment horizontal="right" vertical="center"/>
    </xf>
    <xf numFmtId="0" fontId="5" fillId="3" borderId="19" xfId="5" applyNumberFormat="1" applyBorder="1" applyAlignment="1"/>
    <xf numFmtId="164" fontId="5" fillId="3" borderId="18" xfId="5" applyNumberFormat="1" applyBorder="1" applyAlignment="1">
      <alignment horizontal="right"/>
    </xf>
    <xf numFmtId="0" fontId="5" fillId="3" borderId="22" xfId="5" applyNumberFormat="1" applyBorder="1" applyAlignment="1"/>
    <xf numFmtId="0" fontId="4" fillId="0" borderId="23" xfId="3" applyBorder="1" applyAlignment="1"/>
    <xf numFmtId="0" fontId="5" fillId="3" borderId="26" xfId="5" applyNumberFormat="1" applyBorder="1" applyAlignment="1"/>
    <xf numFmtId="0" fontId="4" fillId="0" borderId="26" xfId="3" applyBorder="1" applyAlignment="1"/>
    <xf numFmtId="0" fontId="16" fillId="0" borderId="0" xfId="0" applyFont="1"/>
    <xf numFmtId="0" fontId="5" fillId="3" borderId="28" xfId="5" applyNumberFormat="1" applyBorder="1" applyAlignment="1">
      <alignment horizontal="right"/>
    </xf>
    <xf numFmtId="0" fontId="5" fillId="3" borderId="26" xfId="5" applyNumberFormat="1" applyBorder="1" applyAlignment="1">
      <alignment horizontal="right"/>
    </xf>
    <xf numFmtId="0" fontId="5" fillId="3" borderId="20" xfId="5" applyNumberFormat="1" applyBorder="1" applyAlignment="1"/>
    <xf numFmtId="0" fontId="5" fillId="3" borderId="30" xfId="5" applyNumberFormat="1" applyBorder="1" applyAlignment="1">
      <alignment horizontal="right"/>
    </xf>
    <xf numFmtId="0" fontId="5" fillId="3" borderId="20" xfId="5" applyNumberFormat="1" applyBorder="1" applyAlignment="1">
      <alignment horizontal="right"/>
    </xf>
    <xf numFmtId="0" fontId="17" fillId="0" borderId="0" xfId="0" applyFont="1"/>
    <xf numFmtId="164" fontId="5" fillId="3" borderId="27" xfId="5" applyNumberFormat="1" applyBorder="1" applyAlignment="1">
      <alignment horizontal="right"/>
    </xf>
    <xf numFmtId="164" fontId="5" fillId="3" borderId="28" xfId="5" applyNumberFormat="1" applyBorder="1" applyAlignment="1">
      <alignment horizontal="right"/>
    </xf>
    <xf numFmtId="164" fontId="5" fillId="3" borderId="26" xfId="5" applyNumberFormat="1" applyBorder="1" applyAlignment="1">
      <alignment horizontal="right"/>
    </xf>
    <xf numFmtId="0" fontId="4" fillId="3" borderId="6" xfId="5" applyNumberFormat="1" applyFont="1" applyAlignment="1"/>
    <xf numFmtId="0" fontId="5" fillId="3" borderId="0" xfId="5" applyNumberFormat="1" applyBorder="1" applyAlignment="1"/>
    <xf numFmtId="49" fontId="2" fillId="0" borderId="1" xfId="2" applyAlignment="1">
      <alignment horizontal="left" vertical="center"/>
    </xf>
    <xf numFmtId="0" fontId="2" fillId="0" borderId="1" xfId="2" applyNumberFormat="1">
      <alignment horizontal="right" vertical="center"/>
    </xf>
    <xf numFmtId="0" fontId="5" fillId="3" borderId="35" xfId="5" applyNumberFormat="1" applyBorder="1" applyAlignment="1"/>
    <xf numFmtId="0" fontId="5" fillId="3" borderId="15" xfId="5" applyNumberFormat="1" applyBorder="1" applyAlignment="1"/>
    <xf numFmtId="0" fontId="4" fillId="0" borderId="23" xfId="3" applyNumberFormat="1" applyBorder="1" applyAlignment="1"/>
    <xf numFmtId="0" fontId="4" fillId="0" borderId="41" xfId="3" applyNumberFormat="1" applyBorder="1" applyAlignment="1"/>
    <xf numFmtId="0" fontId="4" fillId="0" borderId="9" xfId="3" applyNumberFormat="1" applyBorder="1" applyAlignment="1"/>
    <xf numFmtId="0" fontId="2" fillId="0" borderId="1" xfId="2" applyNumberFormat="1" applyFont="1" applyBorder="1">
      <alignment horizontal="right" vertical="center"/>
    </xf>
    <xf numFmtId="0" fontId="18" fillId="7" borderId="45" xfId="10" applyNumberFormat="1" applyBorder="1" applyAlignment="1"/>
    <xf numFmtId="0" fontId="19" fillId="0" borderId="0" xfId="1" applyNumberFormat="1" applyFont="1">
      <alignment horizontal="left"/>
    </xf>
    <xf numFmtId="49" fontId="2" fillId="0" borderId="0" xfId="2" applyBorder="1" applyAlignment="1">
      <alignment horizontal="left" vertical="center"/>
    </xf>
    <xf numFmtId="0" fontId="2" fillId="0" borderId="48" xfId="2" applyNumberFormat="1" applyBorder="1">
      <alignment horizontal="right" vertical="center"/>
    </xf>
    <xf numFmtId="49" fontId="12" fillId="0" borderId="1" xfId="2" applyFont="1" applyAlignment="1">
      <alignment horizontal="left" vertical="center"/>
    </xf>
    <xf numFmtId="49" fontId="2" fillId="0" borderId="48" xfId="2" applyBorder="1">
      <alignment horizontal="right" vertical="center"/>
    </xf>
    <xf numFmtId="0" fontId="18" fillId="7" borderId="45" xfId="10" applyNumberFormat="1" applyFont="1" applyBorder="1" applyAlignment="1"/>
    <xf numFmtId="164" fontId="5" fillId="4" borderId="18" xfId="9" applyNumberFormat="1" applyBorder="1" applyAlignment="1">
      <alignment horizontal="right"/>
    </xf>
    <xf numFmtId="164" fontId="5" fillId="4" borderId="19" xfId="9" applyNumberFormat="1" applyBorder="1" applyAlignment="1">
      <alignment horizontal="right"/>
    </xf>
    <xf numFmtId="164" fontId="5" fillId="0" borderId="19" xfId="9" applyNumberFormat="1" applyFill="1" applyBorder="1" applyAlignment="1">
      <alignment horizontal="right"/>
    </xf>
    <xf numFmtId="164" fontId="5" fillId="3" borderId="19" xfId="5" applyNumberFormat="1" applyBorder="1" applyAlignment="1">
      <alignment horizontal="right"/>
    </xf>
    <xf numFmtId="164" fontId="5" fillId="4" borderId="32" xfId="9" applyNumberFormat="1" applyBorder="1" applyAlignment="1">
      <alignment horizontal="right"/>
    </xf>
    <xf numFmtId="164" fontId="5" fillId="4" borderId="33" xfId="9" applyNumberFormat="1" applyBorder="1" applyAlignment="1">
      <alignment horizontal="right"/>
    </xf>
    <xf numFmtId="164" fontId="5" fillId="0" borderId="33" xfId="9" applyNumberFormat="1" applyFill="1" applyBorder="1" applyAlignment="1">
      <alignment horizontal="right"/>
    </xf>
    <xf numFmtId="164" fontId="5" fillId="3" borderId="33" xfId="5" applyNumberFormat="1" applyBorder="1" applyAlignment="1">
      <alignment horizontal="right"/>
    </xf>
    <xf numFmtId="164" fontId="18" fillId="7" borderId="46" xfId="10" applyNumberFormat="1" applyBorder="1" applyAlignment="1">
      <alignment horizontal="right"/>
    </xf>
    <xf numFmtId="164" fontId="18" fillId="7" borderId="47" xfId="10" applyNumberFormat="1" applyBorder="1" applyAlignment="1">
      <alignment horizontal="right"/>
    </xf>
    <xf numFmtId="49" fontId="2" fillId="0" borderId="1" xfId="2" applyFont="1" applyAlignment="1">
      <alignment horizontal="right" vertical="center" wrapText="1"/>
    </xf>
    <xf numFmtId="164" fontId="5" fillId="4" borderId="31" xfId="9" applyNumberFormat="1" applyBorder="1" applyAlignment="1">
      <alignment horizontal="right"/>
    </xf>
    <xf numFmtId="164" fontId="5" fillId="4" borderId="6" xfId="9" applyNumberFormat="1" applyAlignment="1">
      <alignment horizontal="right"/>
    </xf>
    <xf numFmtId="164" fontId="5" fillId="4" borderId="49" xfId="9" applyNumberFormat="1" applyBorder="1" applyAlignment="1">
      <alignment horizontal="right"/>
    </xf>
    <xf numFmtId="164" fontId="5" fillId="4" borderId="50" xfId="9" applyNumberFormat="1" applyBorder="1" applyAlignment="1">
      <alignment horizontal="right"/>
    </xf>
    <xf numFmtId="164" fontId="18" fillId="7" borderId="45" xfId="10" applyNumberFormat="1" applyBorder="1" applyAlignment="1">
      <alignment horizontal="right"/>
    </xf>
    <xf numFmtId="164" fontId="5" fillId="0" borderId="18" xfId="9" applyNumberFormat="1" applyFill="1" applyBorder="1" applyAlignment="1">
      <alignment horizontal="right"/>
    </xf>
    <xf numFmtId="164" fontId="5" fillId="0" borderId="31" xfId="9" applyNumberFormat="1" applyFill="1" applyBorder="1" applyAlignment="1">
      <alignment horizontal="right"/>
    </xf>
    <xf numFmtId="164" fontId="5" fillId="0" borderId="6" xfId="9" applyNumberFormat="1" applyFill="1" applyAlignment="1">
      <alignment horizontal="right"/>
    </xf>
    <xf numFmtId="164" fontId="5" fillId="0" borderId="49" xfId="9" applyNumberFormat="1" applyFill="1" applyBorder="1" applyAlignment="1">
      <alignment horizontal="right"/>
    </xf>
    <xf numFmtId="0" fontId="5" fillId="0" borderId="3" xfId="3" applyNumberFormat="1" applyFont="1" applyAlignment="1"/>
    <xf numFmtId="164" fontId="5" fillId="0" borderId="3" xfId="3" applyNumberFormat="1" applyFont="1" applyAlignment="1">
      <alignment horizontal="right"/>
    </xf>
    <xf numFmtId="164" fontId="4" fillId="4" borderId="15" xfId="8" applyAlignment="1"/>
    <xf numFmtId="164" fontId="4" fillId="4" borderId="51" xfId="8" applyBorder="1" applyAlignment="1">
      <alignment horizontal="right"/>
    </xf>
    <xf numFmtId="164" fontId="4" fillId="4" borderId="38" xfId="8" applyBorder="1" applyAlignment="1">
      <alignment horizontal="right"/>
    </xf>
    <xf numFmtId="164" fontId="4" fillId="4" borderId="52" xfId="8" applyBorder="1" applyAlignment="1">
      <alignment horizontal="right"/>
    </xf>
    <xf numFmtId="164" fontId="5" fillId="3" borderId="32" xfId="5" applyNumberFormat="1" applyBorder="1" applyAlignment="1">
      <alignment horizontal="right"/>
    </xf>
    <xf numFmtId="164" fontId="5" fillId="3" borderId="0" xfId="5" applyNumberFormat="1" applyBorder="1" applyAlignment="1">
      <alignment horizontal="right"/>
    </xf>
    <xf numFmtId="164" fontId="4" fillId="4" borderId="37" xfId="8" applyBorder="1" applyAlignment="1"/>
    <xf numFmtId="49" fontId="2" fillId="0" borderId="1" xfId="2" applyFont="1" applyAlignment="1">
      <alignment horizontal="right" vertical="top" wrapText="1"/>
    </xf>
    <xf numFmtId="49" fontId="18" fillId="7" borderId="21" xfId="10" applyBorder="1" applyAlignment="1"/>
    <xf numFmtId="164" fontId="18" fillId="7" borderId="43" xfId="10" applyNumberFormat="1" applyBorder="1" applyAlignment="1">
      <alignment horizontal="right"/>
    </xf>
    <xf numFmtId="164" fontId="18" fillId="7" borderId="44" xfId="10" applyNumberFormat="1" applyBorder="1" applyAlignment="1">
      <alignment horizontal="right"/>
    </xf>
    <xf numFmtId="0" fontId="0" fillId="0" borderId="0" xfId="0" applyAlignment="1">
      <alignment horizontal="right"/>
    </xf>
    <xf numFmtId="0" fontId="2" fillId="0" borderId="2" xfId="2" applyNumberFormat="1" applyBorder="1">
      <alignment horizontal="right" vertical="center"/>
    </xf>
    <xf numFmtId="0" fontId="4" fillId="0" borderId="3" xfId="3" applyNumberFormat="1" applyAlignment="1">
      <alignment horizontal="left"/>
    </xf>
    <xf numFmtId="0" fontId="5" fillId="0" borderId="18" xfId="9" applyNumberFormat="1" applyFill="1" applyBorder="1" applyAlignment="1"/>
    <xf numFmtId="0" fontId="5" fillId="3" borderId="19" xfId="5" applyNumberFormat="1" applyBorder="1" applyAlignment="1">
      <alignment horizontal="right"/>
    </xf>
    <xf numFmtId="164" fontId="5" fillId="0" borderId="18" xfId="9" applyNumberFormat="1" applyFill="1" applyBorder="1" applyAlignment="1"/>
    <xf numFmtId="0" fontId="4" fillId="4" borderId="37" xfId="8" applyNumberFormat="1" applyBorder="1" applyAlignment="1"/>
    <xf numFmtId="164" fontId="4" fillId="4" borderId="38" xfId="8" applyNumberFormat="1" applyBorder="1" applyAlignment="1">
      <alignment horizontal="right"/>
    </xf>
    <xf numFmtId="164" fontId="5" fillId="0" borderId="32" xfId="9" applyNumberFormat="1" applyFill="1" applyBorder="1" applyAlignment="1">
      <alignment horizontal="right"/>
    </xf>
    <xf numFmtId="0" fontId="18" fillId="7" borderId="1" xfId="10" applyNumberFormat="1" applyAlignment="1"/>
    <xf numFmtId="164" fontId="18" fillId="7" borderId="48" xfId="10" applyNumberFormat="1" applyBorder="1" applyAlignment="1">
      <alignment horizontal="right"/>
    </xf>
    <xf numFmtId="164" fontId="4" fillId="0" borderId="40" xfId="3" applyNumberFormat="1" applyBorder="1" applyAlignment="1">
      <alignment horizontal="right"/>
    </xf>
    <xf numFmtId="0" fontId="4" fillId="0" borderId="54" xfId="3" applyBorder="1" applyAlignment="1">
      <alignment horizontal="right"/>
    </xf>
    <xf numFmtId="0" fontId="4" fillId="0" borderId="4" xfId="8" applyNumberFormat="1" applyFill="1" applyBorder="1" applyAlignment="1"/>
    <xf numFmtId="0" fontId="4" fillId="0" borderId="55" xfId="8" applyNumberFormat="1" applyFill="1" applyBorder="1" applyAlignment="1"/>
    <xf numFmtId="49" fontId="2" fillId="0" borderId="0" xfId="2" applyBorder="1" applyAlignment="1">
      <alignment horizontal="center" vertical="center"/>
    </xf>
    <xf numFmtId="0" fontId="5" fillId="0" borderId="16" xfId="9" applyNumberFormat="1" applyFill="1" applyBorder="1" applyAlignment="1"/>
    <xf numFmtId="0" fontId="5" fillId="0" borderId="17" xfId="9" applyNumberFormat="1" applyFill="1" applyBorder="1" applyAlignment="1"/>
    <xf numFmtId="0" fontId="5" fillId="3" borderId="17" xfId="5" applyNumberFormat="1" applyBorder="1" applyAlignment="1"/>
    <xf numFmtId="0" fontId="5" fillId="3" borderId="6" xfId="5" applyNumberFormat="1" applyAlignment="1">
      <alignment horizontal="left"/>
    </xf>
    <xf numFmtId="3" fontId="5" fillId="0" borderId="19" xfId="9" applyFill="1" applyBorder="1" applyAlignment="1">
      <alignment horizontal="right"/>
    </xf>
    <xf numFmtId="9" fontId="5" fillId="3" borderId="19" xfId="5" applyNumberFormat="1" applyBorder="1" applyAlignment="1">
      <alignment horizontal="right"/>
    </xf>
    <xf numFmtId="9" fontId="5" fillId="0" borderId="19" xfId="9" applyNumberFormat="1" applyFill="1" applyBorder="1" applyAlignment="1">
      <alignment horizontal="right"/>
    </xf>
    <xf numFmtId="0" fontId="5" fillId="3" borderId="0" xfId="5" applyNumberFormat="1" applyBorder="1" applyAlignment="1">
      <alignment horizontal="left"/>
    </xf>
    <xf numFmtId="9" fontId="5" fillId="0" borderId="33" xfId="9" applyNumberFormat="1" applyFill="1" applyBorder="1" applyAlignment="1">
      <alignment horizontal="right"/>
    </xf>
    <xf numFmtId="9" fontId="5" fillId="3" borderId="33" xfId="5" applyNumberFormat="1" applyBorder="1" applyAlignment="1">
      <alignment horizontal="right"/>
    </xf>
    <xf numFmtId="0" fontId="0" fillId="0" borderId="0" xfId="0" applyBorder="1"/>
    <xf numFmtId="0" fontId="0" fillId="0" borderId="32" xfId="0" applyBorder="1"/>
    <xf numFmtId="9" fontId="0" fillId="0" borderId="0" xfId="0" applyNumberFormat="1" applyBorder="1"/>
    <xf numFmtId="164" fontId="0" fillId="0" borderId="0" xfId="0" applyNumberFormat="1" applyBorder="1"/>
    <xf numFmtId="164" fontId="0" fillId="0" borderId="0" xfId="0" applyNumberFormat="1"/>
    <xf numFmtId="49" fontId="21" fillId="0" borderId="0" xfId="2" applyFont="1" applyBorder="1" applyAlignment="1">
      <alignment horizontal="left" vertical="center"/>
    </xf>
    <xf numFmtId="49" fontId="18" fillId="7" borderId="45" xfId="10" applyBorder="1" applyAlignment="1"/>
    <xf numFmtId="49" fontId="21" fillId="0" borderId="2" xfId="2" applyFont="1" applyBorder="1">
      <alignment horizontal="right" vertical="center"/>
    </xf>
    <xf numFmtId="49" fontId="3" fillId="0" borderId="1" xfId="2" applyFont="1" applyAlignment="1">
      <alignment horizontal="left" vertical="center"/>
    </xf>
    <xf numFmtId="0" fontId="8" fillId="0" borderId="0" xfId="6" applyAlignment="1">
      <alignment horizontal="left" vertical="top" wrapText="1"/>
    </xf>
    <xf numFmtId="0" fontId="21" fillId="0" borderId="1" xfId="2" applyNumberFormat="1" applyFont="1" applyBorder="1">
      <alignment horizontal="right" vertical="center"/>
    </xf>
    <xf numFmtId="0" fontId="11" fillId="0" borderId="0" xfId="7" applyNumberFormat="1"/>
    <xf numFmtId="0" fontId="22" fillId="7" borderId="57" xfId="10" applyNumberFormat="1" applyFont="1" applyBorder="1" applyAlignment="1"/>
    <xf numFmtId="49" fontId="3" fillId="0" borderId="1" xfId="2" applyFont="1" applyBorder="1" applyAlignment="1">
      <alignment horizontal="left" vertical="center"/>
    </xf>
    <xf numFmtId="0" fontId="23" fillId="0" borderId="0" xfId="0" applyFont="1" applyAlignment="1">
      <alignment horizontal="left"/>
    </xf>
    <xf numFmtId="0" fontId="18" fillId="7" borderId="57" xfId="10" applyNumberFormat="1" applyBorder="1" applyAlignment="1"/>
    <xf numFmtId="0" fontId="15" fillId="0" borderId="0" xfId="0" applyFont="1"/>
    <xf numFmtId="166" fontId="5" fillId="3" borderId="19" xfId="5" applyNumberFormat="1" applyBorder="1" applyAlignment="1">
      <alignment horizontal="right"/>
    </xf>
    <xf numFmtId="166" fontId="5" fillId="3" borderId="18" xfId="5" applyNumberFormat="1" applyBorder="1" applyAlignment="1">
      <alignment horizontal="right"/>
    </xf>
    <xf numFmtId="0" fontId="5" fillId="3" borderId="13" xfId="5" applyNumberFormat="1" applyBorder="1" applyAlignment="1"/>
    <xf numFmtId="0" fontId="5" fillId="3" borderId="16" xfId="9" applyNumberFormat="1" applyFill="1" applyBorder="1" applyAlignment="1"/>
    <xf numFmtId="0" fontId="5" fillId="3" borderId="17" xfId="9" applyNumberFormat="1" applyFill="1" applyBorder="1" applyAlignment="1"/>
    <xf numFmtId="0" fontId="5" fillId="3" borderId="31" xfId="9" applyNumberFormat="1" applyFill="1" applyBorder="1" applyAlignment="1"/>
    <xf numFmtId="165" fontId="5" fillId="3" borderId="6" xfId="9" applyNumberFormat="1" applyFill="1" applyAlignment="1"/>
    <xf numFmtId="166" fontId="5" fillId="3" borderId="6" xfId="9" applyNumberFormat="1" applyFill="1" applyAlignment="1"/>
    <xf numFmtId="166" fontId="0" fillId="0" borderId="0" xfId="0" applyNumberFormat="1"/>
    <xf numFmtId="166" fontId="5" fillId="3" borderId="18" xfId="9" applyNumberFormat="1" applyFill="1" applyBorder="1" applyAlignment="1">
      <alignment horizontal="right"/>
    </xf>
    <xf numFmtId="166" fontId="5" fillId="3" borderId="19" xfId="9" applyNumberFormat="1" applyFill="1" applyBorder="1" applyAlignment="1">
      <alignment horizontal="right"/>
    </xf>
    <xf numFmtId="166" fontId="5" fillId="3" borderId="64" xfId="5" applyNumberFormat="1" applyBorder="1" applyAlignment="1">
      <alignment horizontal="right"/>
    </xf>
    <xf numFmtId="0" fontId="4" fillId="3" borderId="66" xfId="5" applyNumberFormat="1" applyFont="1" applyBorder="1" applyAlignment="1"/>
    <xf numFmtId="166" fontId="5" fillId="3" borderId="68" xfId="9" applyNumberFormat="1" applyFill="1" applyBorder="1" applyAlignment="1"/>
    <xf numFmtId="165" fontId="0" fillId="0" borderId="0" xfId="0" applyNumberFormat="1"/>
    <xf numFmtId="165" fontId="5" fillId="3" borderId="13" xfId="9" applyNumberFormat="1" applyFill="1" applyBorder="1" applyAlignment="1"/>
    <xf numFmtId="0" fontId="5" fillId="3" borderId="21" xfId="5" applyNumberFormat="1" applyBorder="1" applyAlignment="1"/>
    <xf numFmtId="0" fontId="0" fillId="0" borderId="33" xfId="0" applyBorder="1"/>
    <xf numFmtId="49" fontId="11" fillId="0" borderId="0" xfId="7" applyNumberFormat="1"/>
    <xf numFmtId="0" fontId="15" fillId="0" borderId="0" xfId="0" applyFont="1" applyFill="1"/>
    <xf numFmtId="1" fontId="0" fillId="0" borderId="0" xfId="0" applyNumberFormat="1"/>
    <xf numFmtId="0" fontId="0" fillId="0" borderId="0" xfId="0" applyFill="1"/>
    <xf numFmtId="0" fontId="4" fillId="0" borderId="4" xfId="3" applyNumberFormat="1" applyFill="1" applyBorder="1" applyAlignment="1">
      <alignment horizontal="left" vertical="center"/>
    </xf>
    <xf numFmtId="164" fontId="4" fillId="0" borderId="5" xfId="3" applyNumberFormat="1" applyFill="1" applyBorder="1" applyAlignment="1">
      <alignment horizontal="right" vertical="center"/>
    </xf>
    <xf numFmtId="0" fontId="5" fillId="0" borderId="7" xfId="5" applyNumberFormat="1" applyFill="1" applyBorder="1" applyAlignment="1">
      <alignment horizontal="left" vertical="center"/>
    </xf>
    <xf numFmtId="164" fontId="5" fillId="0" borderId="8" xfId="5" applyNumberFormat="1" applyFill="1" applyBorder="1" applyAlignment="1">
      <alignment horizontal="right" vertical="center"/>
    </xf>
    <xf numFmtId="0" fontId="5" fillId="0" borderId="11" xfId="5" applyNumberFormat="1" applyFill="1" applyBorder="1" applyAlignment="1">
      <alignment horizontal="left" vertical="center"/>
    </xf>
    <xf numFmtId="164" fontId="5" fillId="0" borderId="12" xfId="5" applyNumberFormat="1" applyFill="1" applyBorder="1" applyAlignment="1">
      <alignment horizontal="right" vertical="center"/>
    </xf>
    <xf numFmtId="164" fontId="5" fillId="0" borderId="14" xfId="5" applyNumberFormat="1" applyFill="1" applyBorder="1">
      <alignment horizontal="right" vertical="center"/>
    </xf>
    <xf numFmtId="0" fontId="5" fillId="0" borderId="6" xfId="5" applyNumberFormat="1" applyFill="1" applyAlignment="1"/>
    <xf numFmtId="0" fontId="5" fillId="0" borderId="0" xfId="5" applyNumberFormat="1" applyFill="1" applyBorder="1" applyAlignment="1"/>
    <xf numFmtId="164" fontId="5" fillId="0" borderId="0" xfId="5" applyNumberFormat="1" applyFill="1" applyBorder="1" applyAlignment="1">
      <alignment horizontal="right"/>
    </xf>
    <xf numFmtId="3" fontId="5" fillId="3" borderId="27" xfId="5" applyNumberFormat="1" applyBorder="1" applyAlignment="1">
      <alignment horizontal="right"/>
    </xf>
    <xf numFmtId="168" fontId="5" fillId="3" borderId="29" xfId="5" applyNumberFormat="1" applyBorder="1" applyAlignment="1">
      <alignment horizontal="right"/>
    </xf>
    <xf numFmtId="0" fontId="5" fillId="3" borderId="29" xfId="5" quotePrefix="1" applyNumberFormat="1" applyBorder="1" applyAlignment="1">
      <alignment horizontal="right"/>
    </xf>
    <xf numFmtId="0" fontId="5" fillId="3" borderId="27" xfId="5" quotePrefix="1" applyNumberFormat="1" applyBorder="1" applyAlignment="1">
      <alignment horizontal="right"/>
    </xf>
    <xf numFmtId="0" fontId="5" fillId="3" borderId="30" xfId="5" quotePrefix="1" applyNumberFormat="1" applyBorder="1" applyAlignment="1">
      <alignment horizontal="right"/>
    </xf>
    <xf numFmtId="0" fontId="15" fillId="0" borderId="0" xfId="0" applyFont="1"/>
    <xf numFmtId="0" fontId="32" fillId="3" borderId="0" xfId="5" applyNumberFormat="1" applyFont="1" applyBorder="1" applyAlignment="1">
      <alignment horizontal="left" vertical="center"/>
    </xf>
    <xf numFmtId="0" fontId="5" fillId="0" borderId="13" xfId="5" applyNumberFormat="1" applyFont="1" applyFill="1" applyBorder="1" applyAlignment="1">
      <alignment horizontal="left" vertical="center"/>
    </xf>
    <xf numFmtId="0" fontId="0" fillId="0" borderId="0" xfId="0" applyNumberFormat="1"/>
    <xf numFmtId="164" fontId="18" fillId="0" borderId="0" xfId="10" applyNumberFormat="1" applyFill="1" applyBorder="1" applyAlignment="1"/>
    <xf numFmtId="0" fontId="18" fillId="0" borderId="0" xfId="10" applyNumberFormat="1" applyFill="1" applyBorder="1" applyAlignment="1"/>
    <xf numFmtId="0" fontId="15" fillId="0" borderId="0" xfId="0" applyFont="1"/>
    <xf numFmtId="164" fontId="4" fillId="0" borderId="24" xfId="3" applyNumberFormat="1" applyBorder="1" applyAlignment="1">
      <alignment horizontal="right"/>
    </xf>
    <xf numFmtId="2" fontId="5" fillId="3" borderId="27" xfId="5" applyNumberFormat="1" applyBorder="1" applyAlignment="1">
      <alignment horizontal="right"/>
    </xf>
    <xf numFmtId="164" fontId="4" fillId="0" borderId="27" xfId="3" applyNumberFormat="1" applyBorder="1" applyAlignment="1">
      <alignment horizontal="right"/>
    </xf>
    <xf numFmtId="164" fontId="4" fillId="9" borderId="24" xfId="3" applyNumberFormat="1" applyFill="1" applyBorder="1" applyAlignment="1">
      <alignment horizontal="right"/>
    </xf>
    <xf numFmtId="2" fontId="5" fillId="10" borderId="27" xfId="5" applyNumberFormat="1" applyFill="1" applyBorder="1" applyAlignment="1">
      <alignment horizontal="right"/>
    </xf>
    <xf numFmtId="164" fontId="4" fillId="9" borderId="27" xfId="3" applyNumberFormat="1" applyFill="1" applyBorder="1" applyAlignment="1">
      <alignment horizontal="right"/>
    </xf>
    <xf numFmtId="164" fontId="5" fillId="10" borderId="27" xfId="5" applyNumberFormat="1" applyFill="1" applyBorder="1" applyAlignment="1">
      <alignment horizontal="right"/>
    </xf>
    <xf numFmtId="3" fontId="5" fillId="10" borderId="27" xfId="5" applyNumberFormat="1" applyFill="1" applyBorder="1" applyAlignment="1">
      <alignment horizontal="right"/>
    </xf>
    <xf numFmtId="168" fontId="5" fillId="10" borderId="29" xfId="5" applyNumberFormat="1" applyFill="1" applyBorder="1" applyAlignment="1">
      <alignment horizontal="right"/>
    </xf>
    <xf numFmtId="164" fontId="4" fillId="0" borderId="25" xfId="3" applyNumberFormat="1" applyBorder="1" applyAlignment="1">
      <alignment horizontal="right"/>
    </xf>
    <xf numFmtId="164" fontId="4" fillId="0" borderId="23" xfId="3" applyNumberFormat="1" applyBorder="1" applyAlignment="1">
      <alignment horizontal="right"/>
    </xf>
    <xf numFmtId="164" fontId="4" fillId="0" borderId="28" xfId="3" applyNumberFormat="1" applyBorder="1" applyAlignment="1">
      <alignment horizontal="right"/>
    </xf>
    <xf numFmtId="164" fontId="4" fillId="0" borderId="26" xfId="3" applyNumberFormat="1" applyBorder="1" applyAlignment="1">
      <alignment horizontal="right"/>
    </xf>
    <xf numFmtId="167" fontId="4" fillId="0" borderId="28" xfId="3" applyNumberFormat="1" applyBorder="1" applyAlignment="1">
      <alignment horizontal="right"/>
    </xf>
    <xf numFmtId="167" fontId="4" fillId="0" borderId="26" xfId="3" applyNumberFormat="1" applyBorder="1" applyAlignment="1">
      <alignment horizontal="right"/>
    </xf>
    <xf numFmtId="165" fontId="5" fillId="4" borderId="19" xfId="9" applyNumberFormat="1" applyBorder="1" applyAlignment="1">
      <alignment horizontal="right"/>
    </xf>
    <xf numFmtId="166" fontId="5" fillId="4" borderId="19" xfId="9" applyNumberFormat="1" applyBorder="1" applyAlignment="1">
      <alignment horizontal="right"/>
    </xf>
    <xf numFmtId="166" fontId="5" fillId="4" borderId="18" xfId="9" applyNumberFormat="1" applyBorder="1" applyAlignment="1">
      <alignment horizontal="right"/>
    </xf>
    <xf numFmtId="165" fontId="5" fillId="4" borderId="63" xfId="9" applyNumberFormat="1" applyBorder="1" applyAlignment="1">
      <alignment horizontal="right"/>
    </xf>
    <xf numFmtId="165" fontId="5" fillId="4" borderId="14" xfId="9" applyNumberFormat="1" applyBorder="1" applyAlignment="1">
      <alignment horizontal="right"/>
    </xf>
    <xf numFmtId="165" fontId="5" fillId="3" borderId="18" xfId="9" applyNumberFormat="1" applyFill="1" applyBorder="1" applyAlignment="1">
      <alignment horizontal="right"/>
    </xf>
    <xf numFmtId="165" fontId="5" fillId="3" borderId="19" xfId="9" applyNumberFormat="1" applyFill="1" applyBorder="1" applyAlignment="1">
      <alignment horizontal="right"/>
    </xf>
    <xf numFmtId="166" fontId="5" fillId="3" borderId="34" xfId="9" applyNumberFormat="1" applyFill="1" applyBorder="1" applyAlignment="1">
      <alignment horizontal="right"/>
    </xf>
    <xf numFmtId="166" fontId="5" fillId="3" borderId="67" xfId="9" applyNumberFormat="1" applyFill="1" applyBorder="1" applyAlignment="1">
      <alignment horizontal="right"/>
    </xf>
    <xf numFmtId="165" fontId="5" fillId="3" borderId="63" xfId="9" applyNumberFormat="1" applyFill="1" applyBorder="1" applyAlignment="1">
      <alignment horizontal="right"/>
    </xf>
    <xf numFmtId="165" fontId="5" fillId="3" borderId="14" xfId="9" applyNumberFormat="1" applyFill="1" applyBorder="1" applyAlignment="1">
      <alignment horizontal="right"/>
    </xf>
    <xf numFmtId="165" fontId="5" fillId="3" borderId="18" xfId="5" applyNumberFormat="1" applyBorder="1" applyAlignment="1">
      <alignment horizontal="right"/>
    </xf>
    <xf numFmtId="165" fontId="5" fillId="3" borderId="19" xfId="5" applyNumberFormat="1" applyBorder="1" applyAlignment="1">
      <alignment horizontal="right"/>
    </xf>
    <xf numFmtId="165" fontId="5" fillId="3" borderId="64" xfId="5" applyNumberFormat="1" applyBorder="1" applyAlignment="1">
      <alignment horizontal="right"/>
    </xf>
    <xf numFmtId="166" fontId="5" fillId="3" borderId="66" xfId="5" applyNumberFormat="1" applyBorder="1" applyAlignment="1">
      <alignment horizontal="right"/>
    </xf>
    <xf numFmtId="165" fontId="5" fillId="3" borderId="63" xfId="5" applyNumberFormat="1" applyBorder="1" applyAlignment="1">
      <alignment horizontal="right"/>
    </xf>
    <xf numFmtId="165" fontId="5" fillId="3" borderId="14" xfId="5" applyNumberFormat="1" applyBorder="1" applyAlignment="1">
      <alignment horizontal="right"/>
    </xf>
    <xf numFmtId="165" fontId="5" fillId="3" borderId="69" xfId="5" applyNumberFormat="1" applyBorder="1" applyAlignment="1">
      <alignment horizontal="right"/>
    </xf>
    <xf numFmtId="0" fontId="33" fillId="6" borderId="71" xfId="10" applyNumberFormat="1" applyFont="1" applyFill="1" applyBorder="1" applyAlignment="1"/>
    <xf numFmtId="164" fontId="5" fillId="3" borderId="33" xfId="5" applyNumberFormat="1" applyFill="1" applyBorder="1" applyAlignment="1">
      <alignment horizontal="right"/>
    </xf>
    <xf numFmtId="164" fontId="5" fillId="3" borderId="33" xfId="5" quotePrefix="1" applyNumberFormat="1" applyFill="1" applyBorder="1" applyAlignment="1">
      <alignment horizontal="right"/>
    </xf>
    <xf numFmtId="164" fontId="4" fillId="10" borderId="38" xfId="8" applyNumberFormat="1" applyFill="1" applyBorder="1" applyAlignment="1">
      <alignment horizontal="right"/>
    </xf>
    <xf numFmtId="164" fontId="36" fillId="9" borderId="73" xfId="10" applyNumberFormat="1" applyFont="1" applyFill="1" applyBorder="1" applyAlignment="1">
      <alignment horizontal="right"/>
    </xf>
    <xf numFmtId="164" fontId="36" fillId="9" borderId="74" xfId="10" applyNumberFormat="1" applyFont="1" applyFill="1" applyBorder="1" applyAlignment="1">
      <alignment horizontal="right"/>
    </xf>
    <xf numFmtId="167" fontId="4" fillId="9" borderId="27" xfId="3" applyNumberFormat="1" applyFill="1" applyBorder="1" applyAlignment="1">
      <alignment horizontal="right"/>
    </xf>
    <xf numFmtId="167" fontId="4" fillId="0" borderId="27" xfId="3" applyNumberFormat="1" applyBorder="1" applyAlignment="1">
      <alignment horizontal="right"/>
    </xf>
    <xf numFmtId="0" fontId="5" fillId="3" borderId="27" xfId="5" applyNumberFormat="1" applyBorder="1" applyAlignment="1">
      <alignment horizontal="right"/>
    </xf>
    <xf numFmtId="164" fontId="4" fillId="0" borderId="75" xfId="3" applyNumberFormat="1" applyBorder="1" applyAlignment="1">
      <alignment horizontal="right"/>
    </xf>
    <xf numFmtId="164" fontId="4" fillId="0" borderId="76" xfId="3" applyNumberFormat="1" applyBorder="1" applyAlignment="1">
      <alignment horizontal="right"/>
    </xf>
    <xf numFmtId="0" fontId="5" fillId="3" borderId="77" xfId="5" applyNumberFormat="1" applyBorder="1" applyAlignment="1">
      <alignment horizontal="right"/>
    </xf>
    <xf numFmtId="0" fontId="8" fillId="0" borderId="0" xfId="0" applyFont="1" applyAlignment="1">
      <alignment vertical="center"/>
    </xf>
    <xf numFmtId="0" fontId="8" fillId="0" borderId="0" xfId="0" applyFont="1"/>
    <xf numFmtId="0" fontId="1" fillId="0" borderId="0" xfId="1" applyNumberFormat="1">
      <alignment horizontal="left"/>
    </xf>
    <xf numFmtId="164" fontId="4" fillId="6" borderId="24" xfId="3" applyNumberFormat="1" applyFill="1" applyBorder="1" applyAlignment="1">
      <alignment horizontal="right"/>
    </xf>
    <xf numFmtId="2" fontId="5" fillId="3" borderId="27" xfId="5" applyNumberFormat="1" applyFill="1" applyBorder="1" applyAlignment="1">
      <alignment horizontal="right"/>
    </xf>
    <xf numFmtId="164" fontId="4" fillId="6" borderId="27" xfId="3" applyNumberFormat="1" applyFill="1" applyBorder="1" applyAlignment="1">
      <alignment horizontal="right"/>
    </xf>
    <xf numFmtId="167" fontId="4" fillId="6" borderId="27" xfId="3" applyNumberFormat="1" applyFill="1" applyBorder="1" applyAlignment="1">
      <alignment horizontal="right"/>
    </xf>
    <xf numFmtId="164" fontId="5" fillId="3" borderId="27" xfId="5" applyNumberFormat="1" applyFill="1" applyBorder="1" applyAlignment="1">
      <alignment horizontal="right"/>
    </xf>
    <xf numFmtId="3" fontId="5" fillId="3" borderId="27" xfId="5" applyNumberFormat="1" applyFill="1" applyBorder="1" applyAlignment="1">
      <alignment horizontal="right"/>
    </xf>
    <xf numFmtId="168" fontId="5" fillId="3" borderId="29" xfId="5" applyNumberFormat="1" applyFill="1" applyBorder="1" applyAlignment="1">
      <alignment horizontal="right"/>
    </xf>
    <xf numFmtId="0" fontId="5" fillId="3" borderId="29" xfId="5" quotePrefix="1" applyNumberFormat="1" applyFill="1" applyBorder="1" applyAlignment="1">
      <alignment horizontal="right"/>
    </xf>
    <xf numFmtId="0" fontId="1" fillId="0" borderId="0" xfId="1" applyNumberFormat="1">
      <alignment horizontal="left"/>
    </xf>
    <xf numFmtId="0" fontId="8" fillId="0" borderId="0" xfId="6">
      <alignment vertical="top"/>
    </xf>
    <xf numFmtId="0" fontId="19" fillId="0" borderId="0" xfId="1" applyNumberFormat="1" applyFont="1">
      <alignment horizontal="left"/>
    </xf>
    <xf numFmtId="164" fontId="4" fillId="6" borderId="5" xfId="3" applyNumberFormat="1" applyFill="1" applyBorder="1" applyAlignment="1">
      <alignment horizontal="right" vertical="center"/>
    </xf>
    <xf numFmtId="164" fontId="5" fillId="6" borderId="8" xfId="5" applyNumberFormat="1" applyFill="1" applyBorder="1" applyAlignment="1">
      <alignment horizontal="right" vertical="center"/>
    </xf>
    <xf numFmtId="164" fontId="5" fillId="6" borderId="12" xfId="5" applyNumberFormat="1" applyFill="1" applyBorder="1" applyAlignment="1">
      <alignment horizontal="right" vertical="center"/>
    </xf>
    <xf numFmtId="164" fontId="5" fillId="6" borderId="14" xfId="5" applyNumberFormat="1" applyFill="1" applyBorder="1">
      <alignment horizontal="right" vertical="center"/>
    </xf>
    <xf numFmtId="164" fontId="4" fillId="6" borderId="25" xfId="3" applyNumberFormat="1" applyFill="1" applyBorder="1" applyAlignment="1">
      <alignment horizontal="right"/>
    </xf>
    <xf numFmtId="164" fontId="5" fillId="3" borderId="19" xfId="5" applyNumberFormat="1" applyFill="1" applyBorder="1" applyAlignment="1">
      <alignment horizontal="right"/>
    </xf>
    <xf numFmtId="164" fontId="5" fillId="3" borderId="36" xfId="5" applyNumberFormat="1" applyFill="1" applyBorder="1" applyAlignment="1">
      <alignment horizontal="right"/>
    </xf>
    <xf numFmtId="164" fontId="5" fillId="3" borderId="39" xfId="5" applyNumberFormat="1" applyFill="1" applyBorder="1" applyAlignment="1">
      <alignment horizontal="right"/>
    </xf>
    <xf numFmtId="164" fontId="4" fillId="6" borderId="42" xfId="3" applyNumberFormat="1" applyFill="1" applyBorder="1" applyAlignment="1">
      <alignment horizontal="right"/>
    </xf>
    <xf numFmtId="164" fontId="5" fillId="3" borderId="18" xfId="9" applyNumberFormat="1" applyFill="1" applyBorder="1" applyAlignment="1"/>
    <xf numFmtId="0" fontId="4" fillId="10" borderId="6" xfId="5" applyNumberFormat="1" applyFont="1" applyFill="1" applyAlignment="1"/>
    <xf numFmtId="164" fontId="5" fillId="3" borderId="19" xfId="9" applyNumberFormat="1" applyFill="1" applyBorder="1" applyAlignment="1">
      <alignment horizontal="right"/>
    </xf>
    <xf numFmtId="164" fontId="5" fillId="3" borderId="33" xfId="9" applyNumberFormat="1" applyFill="1" applyBorder="1" applyAlignment="1">
      <alignment horizontal="right"/>
    </xf>
    <xf numFmtId="0" fontId="5" fillId="3" borderId="18" xfId="9" applyNumberFormat="1" applyFill="1" applyBorder="1" applyAlignment="1"/>
    <xf numFmtId="164" fontId="5" fillId="3" borderId="18" xfId="9" applyNumberFormat="1" applyFill="1" applyBorder="1" applyAlignment="1">
      <alignment horizontal="right"/>
    </xf>
    <xf numFmtId="0" fontId="5" fillId="3" borderId="19" xfId="5" applyNumberFormat="1" applyFill="1" applyBorder="1" applyAlignment="1">
      <alignment horizontal="right"/>
    </xf>
    <xf numFmtId="164" fontId="5" fillId="3" borderId="32" xfId="9" applyNumberFormat="1" applyFill="1" applyBorder="1" applyAlignment="1">
      <alignment horizontal="right"/>
    </xf>
    <xf numFmtId="49" fontId="12" fillId="0" borderId="0" xfId="0" applyNumberFormat="1" applyFont="1" applyAlignment="1">
      <alignment horizontal="left" vertical="center"/>
    </xf>
    <xf numFmtId="0" fontId="2" fillId="0" borderId="0" xfId="0" applyFont="1" applyAlignment="1">
      <alignment horizontal="right" vertical="center"/>
    </xf>
    <xf numFmtId="0" fontId="4" fillId="0" borderId="81" xfId="0" applyFont="1" applyBorder="1"/>
    <xf numFmtId="164" fontId="4" fillId="11" borderId="82" xfId="0" applyNumberFormat="1" applyFont="1" applyFill="1" applyBorder="1" applyAlignment="1">
      <alignment horizontal="right"/>
    </xf>
    <xf numFmtId="164" fontId="4" fillId="11" borderId="81" xfId="0" applyNumberFormat="1" applyFont="1" applyFill="1" applyBorder="1" applyAlignment="1">
      <alignment horizontal="right"/>
    </xf>
    <xf numFmtId="0" fontId="5" fillId="5" borderId="81" xfId="0" applyFont="1" applyFill="1" applyBorder="1"/>
    <xf numFmtId="164" fontId="5" fillId="11" borderId="82" xfId="0" applyNumberFormat="1" applyFont="1" applyFill="1" applyBorder="1" applyAlignment="1">
      <alignment horizontal="right"/>
    </xf>
    <xf numFmtId="164" fontId="5" fillId="11" borderId="81" xfId="0" applyNumberFormat="1" applyFont="1" applyFill="1" applyBorder="1" applyAlignment="1">
      <alignment horizontal="right"/>
    </xf>
    <xf numFmtId="0" fontId="5" fillId="5" borderId="9" xfId="0" applyFont="1" applyFill="1" applyBorder="1"/>
    <xf numFmtId="164" fontId="5" fillId="11" borderId="83" xfId="0" applyNumberFormat="1" applyFont="1" applyFill="1" applyBorder="1" applyAlignment="1">
      <alignment horizontal="right"/>
    </xf>
    <xf numFmtId="164" fontId="5" fillId="11" borderId="9" xfId="0" applyNumberFormat="1" applyFont="1" applyFill="1" applyBorder="1" applyAlignment="1">
      <alignment horizontal="right"/>
    </xf>
    <xf numFmtId="164" fontId="5" fillId="6" borderId="18" xfId="9" applyNumberFormat="1" applyFill="1" applyBorder="1" applyAlignment="1">
      <alignment horizontal="right"/>
    </xf>
    <xf numFmtId="164" fontId="5" fillId="6" borderId="32" xfId="9" applyNumberFormat="1" applyFill="1" applyBorder="1" applyAlignment="1">
      <alignment horizontal="right"/>
    </xf>
    <xf numFmtId="9" fontId="5" fillId="3" borderId="18" xfId="9" applyNumberFormat="1" applyFill="1" applyBorder="1" applyAlignment="1">
      <alignment horizontal="right"/>
    </xf>
    <xf numFmtId="0" fontId="2" fillId="0" borderId="1" xfId="0" applyFont="1" applyBorder="1" applyAlignment="1">
      <alignment horizontal="right" vertical="center"/>
    </xf>
    <xf numFmtId="49" fontId="2" fillId="0" borderId="0" xfId="2" applyBorder="1">
      <alignment horizontal="right" vertical="center"/>
    </xf>
    <xf numFmtId="0" fontId="0" fillId="0" borderId="0" xfId="0"/>
    <xf numFmtId="0" fontId="4" fillId="0" borderId="7" xfId="3" applyNumberFormat="1" applyFont="1" applyFill="1" applyBorder="1" applyAlignment="1">
      <alignment horizontal="left" vertical="center"/>
    </xf>
    <xf numFmtId="166" fontId="11" fillId="0" borderId="0" xfId="7" applyNumberFormat="1"/>
    <xf numFmtId="164" fontId="5" fillId="3" borderId="36" xfId="5" applyNumberFormat="1" applyBorder="1" applyAlignment="1">
      <alignment horizontal="right"/>
    </xf>
    <xf numFmtId="164" fontId="5" fillId="3" borderId="39" xfId="5" applyNumberFormat="1" applyBorder="1" applyAlignment="1">
      <alignment horizontal="right"/>
    </xf>
    <xf numFmtId="164" fontId="4" fillId="0" borderId="42" xfId="3" applyNumberFormat="1" applyBorder="1" applyAlignment="1">
      <alignment horizontal="right"/>
    </xf>
    <xf numFmtId="0" fontId="4" fillId="9" borderId="9" xfId="3" applyNumberFormat="1" applyFill="1" applyBorder="1" applyAlignment="1">
      <alignment horizontal="right"/>
    </xf>
    <xf numFmtId="164" fontId="33" fillId="6" borderId="72" xfId="10" applyNumberFormat="1" applyFont="1" applyFill="1" applyBorder="1" applyAlignment="1">
      <alignment horizontal="right"/>
    </xf>
    <xf numFmtId="0" fontId="4" fillId="5" borderId="6" xfId="0" applyFont="1" applyFill="1" applyBorder="1"/>
    <xf numFmtId="164" fontId="5" fillId="0" borderId="84" xfId="0" applyNumberFormat="1" applyFont="1" applyBorder="1" applyAlignment="1">
      <alignment horizontal="right"/>
    </xf>
    <xf numFmtId="164" fontId="5" fillId="0" borderId="85" xfId="0" applyNumberFormat="1" applyFont="1" applyBorder="1" applyAlignment="1">
      <alignment horizontal="right"/>
    </xf>
    <xf numFmtId="164" fontId="5" fillId="5" borderId="84" xfId="0" applyNumberFormat="1" applyFont="1" applyFill="1" applyBorder="1" applyAlignment="1">
      <alignment horizontal="right"/>
    </xf>
    <xf numFmtId="164" fontId="5" fillId="0" borderId="6" xfId="0" applyNumberFormat="1" applyFont="1" applyBorder="1" applyAlignment="1">
      <alignment horizontal="right"/>
    </xf>
    <xf numFmtId="164" fontId="5" fillId="0" borderId="86" xfId="0" applyNumberFormat="1" applyFont="1" applyBorder="1" applyAlignment="1">
      <alignment horizontal="right"/>
    </xf>
    <xf numFmtId="164" fontId="4" fillId="4" borderId="87" xfId="0" applyNumberFormat="1" applyFont="1" applyFill="1" applyBorder="1" applyAlignment="1">
      <alignment horizontal="right"/>
    </xf>
    <xf numFmtId="164" fontId="4" fillId="4" borderId="70" xfId="0" applyNumberFormat="1" applyFont="1" applyFill="1" applyBorder="1" applyAlignment="1">
      <alignment horizontal="right"/>
    </xf>
    <xf numFmtId="164" fontId="5" fillId="3" borderId="6" xfId="5" applyNumberFormat="1" applyFont="1" applyAlignment="1">
      <alignment horizontal="right"/>
    </xf>
    <xf numFmtId="0" fontId="5" fillId="3" borderId="6" xfId="5" applyNumberFormat="1" applyFont="1" applyAlignment="1"/>
    <xf numFmtId="164" fontId="5" fillId="3" borderId="18" xfId="5" applyNumberFormat="1" applyFont="1" applyBorder="1" applyAlignment="1">
      <alignment horizontal="right"/>
    </xf>
    <xf numFmtId="164" fontId="5" fillId="3" borderId="19" xfId="5" applyNumberFormat="1" applyFont="1" applyBorder="1" applyAlignment="1">
      <alignment horizontal="right"/>
    </xf>
    <xf numFmtId="0" fontId="5" fillId="3" borderId="0" xfId="5" applyNumberFormat="1" applyFont="1" applyBorder="1" applyAlignment="1"/>
    <xf numFmtId="164" fontId="5" fillId="3" borderId="32" xfId="5" applyNumberFormat="1" applyFont="1" applyBorder="1" applyAlignment="1">
      <alignment horizontal="right"/>
    </xf>
    <xf numFmtId="164" fontId="5" fillId="3" borderId="33" xfId="5" applyNumberFormat="1" applyFont="1" applyBorder="1" applyAlignment="1">
      <alignment horizontal="right"/>
    </xf>
    <xf numFmtId="164" fontId="5" fillId="3" borderId="0" xfId="5" applyNumberFormat="1" applyFont="1" applyBorder="1" applyAlignment="1">
      <alignment horizontal="right"/>
    </xf>
    <xf numFmtId="164" fontId="4" fillId="4" borderId="37" xfId="8" applyFont="1" applyBorder="1" applyAlignment="1"/>
    <xf numFmtId="0" fontId="5" fillId="5" borderId="6" xfId="0" applyFont="1" applyFill="1" applyBorder="1"/>
    <xf numFmtId="0" fontId="5" fillId="0" borderId="86" xfId="0" applyFont="1" applyBorder="1"/>
    <xf numFmtId="164" fontId="4" fillId="4" borderId="15" xfId="0" applyNumberFormat="1" applyFont="1" applyFill="1" applyBorder="1"/>
    <xf numFmtId="0" fontId="1" fillId="0" borderId="0" xfId="1" applyNumberFormat="1">
      <alignment horizontal="left"/>
    </xf>
    <xf numFmtId="0" fontId="8" fillId="0" borderId="0" xfId="6">
      <alignment vertical="top"/>
    </xf>
    <xf numFmtId="9" fontId="5" fillId="0" borderId="19" xfId="9" applyNumberFormat="1" applyFill="1" applyBorder="1" applyAlignment="1">
      <alignment horizontal="right" vertical="center"/>
    </xf>
    <xf numFmtId="9" fontId="18" fillId="7" borderId="47" xfId="10" applyNumberFormat="1" applyBorder="1" applyAlignment="1">
      <alignment horizontal="right"/>
    </xf>
    <xf numFmtId="3" fontId="5" fillId="3" borderId="18" xfId="9" applyFill="1" applyBorder="1" applyAlignment="1">
      <alignment horizontal="right"/>
    </xf>
    <xf numFmtId="3" fontId="5" fillId="0" borderId="18" xfId="9" applyFill="1" applyBorder="1" applyAlignment="1">
      <alignment horizontal="right"/>
    </xf>
    <xf numFmtId="3" fontId="5" fillId="3" borderId="32" xfId="9" applyFill="1" applyBorder="1" applyAlignment="1">
      <alignment horizontal="right"/>
    </xf>
    <xf numFmtId="3" fontId="5" fillId="0" borderId="32" xfId="9" applyFill="1" applyBorder="1" applyAlignment="1">
      <alignment horizontal="right"/>
    </xf>
    <xf numFmtId="3" fontId="18" fillId="7" borderId="46" xfId="10" applyNumberFormat="1" applyBorder="1" applyAlignment="1">
      <alignment horizontal="right"/>
    </xf>
    <xf numFmtId="0" fontId="4" fillId="4" borderId="37" xfId="8" applyNumberFormat="1" applyFont="1" applyBorder="1" applyAlignment="1"/>
    <xf numFmtId="167" fontId="18" fillId="7" borderId="46" xfId="10" applyNumberFormat="1" applyBorder="1" applyAlignment="1">
      <alignment horizontal="right"/>
    </xf>
    <xf numFmtId="0" fontId="5" fillId="3" borderId="18" xfId="9" applyNumberFormat="1" applyFill="1" applyBorder="1" applyAlignment="1">
      <alignment horizontal="right"/>
    </xf>
    <xf numFmtId="9" fontId="18" fillId="7" borderId="46" xfId="10" applyNumberFormat="1" applyBorder="1" applyAlignment="1">
      <alignment horizontal="right"/>
    </xf>
    <xf numFmtId="49" fontId="2" fillId="0" borderId="1" xfId="0" applyNumberFormat="1" applyFont="1" applyBorder="1" applyAlignment="1">
      <alignment horizontal="left" vertical="center"/>
    </xf>
    <xf numFmtId="0" fontId="5" fillId="5" borderId="0" xfId="0" applyFont="1" applyFill="1" applyBorder="1"/>
    <xf numFmtId="0" fontId="0" fillId="0" borderId="0" xfId="0"/>
    <xf numFmtId="0" fontId="0" fillId="0" borderId="0" xfId="0"/>
    <xf numFmtId="0" fontId="0" fillId="0" borderId="0" xfId="0"/>
    <xf numFmtId="49" fontId="21" fillId="0" borderId="32" xfId="2" applyFont="1" applyBorder="1">
      <alignment horizontal="right" vertical="center"/>
    </xf>
    <xf numFmtId="0" fontId="21" fillId="0" borderId="33" xfId="2" applyNumberFormat="1" applyFont="1" applyBorder="1">
      <alignment horizontal="right" vertical="center"/>
    </xf>
    <xf numFmtId="0" fontId="4" fillId="5" borderId="0" xfId="0" applyFont="1" applyFill="1" applyBorder="1"/>
    <xf numFmtId="0" fontId="5" fillId="5" borderId="0" xfId="18" applyNumberFormat="1" applyFont="1" applyFill="1" applyBorder="1" applyAlignment="1"/>
    <xf numFmtId="0" fontId="21" fillId="0" borderId="0" xfId="2" applyNumberFormat="1" applyFont="1" applyBorder="1">
      <alignment horizontal="right" vertical="center"/>
    </xf>
    <xf numFmtId="49" fontId="21" fillId="0" borderId="0" xfId="2" applyFont="1" applyBorder="1">
      <alignment horizontal="right" vertical="center"/>
    </xf>
    <xf numFmtId="49" fontId="22" fillId="0" borderId="0" xfId="2" applyFont="1" applyBorder="1" applyAlignment="1">
      <alignment horizontal="center" vertical="center"/>
    </xf>
    <xf numFmtId="0" fontId="8" fillId="0" borderId="0" xfId="6">
      <alignment vertical="top"/>
    </xf>
    <xf numFmtId="0" fontId="0" fillId="0" borderId="0" xfId="0"/>
    <xf numFmtId="0" fontId="8" fillId="0" borderId="0" xfId="6">
      <alignment vertical="top"/>
    </xf>
    <xf numFmtId="164" fontId="5" fillId="11" borderId="90" xfId="0" applyNumberFormat="1" applyFont="1" applyFill="1" applyBorder="1" applyAlignment="1">
      <alignment horizontal="right"/>
    </xf>
    <xf numFmtId="164" fontId="5" fillId="11" borderId="7" xfId="0" applyNumberFormat="1" applyFont="1" applyFill="1" applyBorder="1" applyAlignment="1">
      <alignment horizontal="right"/>
    </xf>
    <xf numFmtId="166" fontId="5" fillId="10" borderId="94" xfId="9" applyNumberFormat="1" applyFill="1" applyBorder="1" applyAlignment="1">
      <alignment horizontal="right"/>
    </xf>
    <xf numFmtId="166" fontId="5" fillId="10" borderId="92" xfId="9" applyNumberFormat="1" applyFill="1" applyBorder="1" applyAlignment="1">
      <alignment horizontal="right"/>
    </xf>
    <xf numFmtId="164" fontId="33" fillId="6" borderId="48" xfId="10" applyNumberFormat="1" applyFont="1" applyFill="1" applyBorder="1" applyAlignment="1">
      <alignment horizontal="right"/>
    </xf>
    <xf numFmtId="164" fontId="5" fillId="3" borderId="50" xfId="9" applyNumberFormat="1" applyFill="1" applyBorder="1" applyAlignment="1">
      <alignment horizontal="right"/>
    </xf>
    <xf numFmtId="0" fontId="4" fillId="10" borderId="18" xfId="5" applyNumberFormat="1" applyFont="1" applyFill="1" applyBorder="1" applyAlignment="1"/>
    <xf numFmtId="0" fontId="21" fillId="0" borderId="2" xfId="2" applyNumberFormat="1" applyFont="1" applyBorder="1">
      <alignment horizontal="right" vertical="center"/>
    </xf>
    <xf numFmtId="49" fontId="12" fillId="0" borderId="96" xfId="2" applyFont="1" applyBorder="1" applyAlignment="1">
      <alignment horizontal="left" vertical="center"/>
    </xf>
    <xf numFmtId="49" fontId="3" fillId="0" borderId="96" xfId="2" applyFont="1" applyBorder="1" applyAlignment="1">
      <alignment horizontal="left" vertical="center"/>
    </xf>
    <xf numFmtId="0" fontId="2" fillId="0" borderId="2" xfId="0" applyFont="1" applyBorder="1" applyAlignment="1">
      <alignment horizontal="right" vertical="center"/>
    </xf>
    <xf numFmtId="0" fontId="2" fillId="0" borderId="2" xfId="2" applyNumberFormat="1" applyFont="1" applyBorder="1">
      <alignment horizontal="right" vertical="center"/>
    </xf>
    <xf numFmtId="9" fontId="5" fillId="3" borderId="18" xfId="9" applyNumberFormat="1" applyFill="1" applyBorder="1" applyAlignment="1">
      <alignment horizontal="right" vertical="center"/>
    </xf>
    <xf numFmtId="9" fontId="5" fillId="3" borderId="32" xfId="9" applyNumberFormat="1" applyFill="1" applyBorder="1" applyAlignment="1">
      <alignment horizontal="right"/>
    </xf>
    <xf numFmtId="0" fontId="4" fillId="10" borderId="19" xfId="5" applyNumberFormat="1" applyFont="1" applyFill="1" applyBorder="1" applyAlignment="1"/>
    <xf numFmtId="0" fontId="5" fillId="10" borderId="19" xfId="5" applyNumberFormat="1" applyFill="1" applyBorder="1" applyAlignment="1">
      <alignment horizontal="right"/>
    </xf>
    <xf numFmtId="9" fontId="5" fillId="10" borderId="19" xfId="5" applyNumberFormat="1" applyFill="1" applyBorder="1" applyAlignment="1">
      <alignment horizontal="right"/>
    </xf>
    <xf numFmtId="9" fontId="5" fillId="10" borderId="33" xfId="5" applyNumberFormat="1" applyFill="1" applyBorder="1" applyAlignment="1">
      <alignment horizontal="right"/>
    </xf>
    <xf numFmtId="0" fontId="4" fillId="10" borderId="17" xfId="5" applyNumberFormat="1" applyFont="1" applyFill="1" applyBorder="1" applyAlignment="1"/>
    <xf numFmtId="164" fontId="5" fillId="10" borderId="18" xfId="5" applyNumberFormat="1" applyFill="1" applyBorder="1" applyAlignment="1">
      <alignment horizontal="right"/>
    </xf>
    <xf numFmtId="164" fontId="5" fillId="10" borderId="32" xfId="5" applyNumberFormat="1" applyFill="1" applyBorder="1" applyAlignment="1">
      <alignment horizontal="right"/>
    </xf>
    <xf numFmtId="164" fontId="5" fillId="10" borderId="97" xfId="5" applyNumberFormat="1" applyFill="1" applyBorder="1" applyAlignment="1">
      <alignment horizontal="right"/>
    </xf>
    <xf numFmtId="37" fontId="4" fillId="10" borderId="18" xfId="5" applyNumberFormat="1" applyFont="1" applyFill="1" applyBorder="1" applyAlignment="1"/>
    <xf numFmtId="37" fontId="4" fillId="10" borderId="6" xfId="5" applyNumberFormat="1" applyFont="1" applyFill="1" applyAlignment="1"/>
    <xf numFmtId="37" fontId="5" fillId="3" borderId="17" xfId="5" applyNumberFormat="1" applyBorder="1" applyAlignment="1"/>
    <xf numFmtId="37" fontId="5" fillId="3" borderId="16" xfId="9" applyNumberFormat="1" applyFill="1" applyBorder="1" applyAlignment="1"/>
    <xf numFmtId="37" fontId="5" fillId="0" borderId="16" xfId="9" applyNumberFormat="1" applyFill="1" applyBorder="1" applyAlignment="1"/>
    <xf numFmtId="37" fontId="5" fillId="2" borderId="84" xfId="4" applyNumberFormat="1" applyBorder="1">
      <alignment horizontal="right" vertical="center"/>
    </xf>
    <xf numFmtId="37" fontId="5" fillId="2" borderId="89" xfId="4" applyNumberFormat="1" applyBorder="1">
      <alignment horizontal="right" vertical="center"/>
    </xf>
    <xf numFmtId="167" fontId="5" fillId="3" borderId="18" xfId="9" applyNumberFormat="1" applyFill="1" applyBorder="1" applyAlignment="1">
      <alignment horizontal="right"/>
    </xf>
    <xf numFmtId="167" fontId="5" fillId="0" borderId="18" xfId="9" applyNumberFormat="1" applyFill="1" applyBorder="1" applyAlignment="1">
      <alignment horizontal="right"/>
    </xf>
    <xf numFmtId="167" fontId="5" fillId="3" borderId="19" xfId="5" applyNumberFormat="1" applyBorder="1" applyAlignment="1">
      <alignment horizontal="right"/>
    </xf>
    <xf numFmtId="167" fontId="5" fillId="3" borderId="32" xfId="9" applyNumberFormat="1" applyFill="1" applyBorder="1" applyAlignment="1">
      <alignment horizontal="right"/>
    </xf>
    <xf numFmtId="167" fontId="5" fillId="0" borderId="32" xfId="9" applyNumberFormat="1" applyFill="1" applyBorder="1" applyAlignment="1">
      <alignment horizontal="right"/>
    </xf>
    <xf numFmtId="167" fontId="5" fillId="3" borderId="33" xfId="5" applyNumberFormat="1" applyBorder="1" applyAlignment="1">
      <alignment horizontal="right"/>
    </xf>
    <xf numFmtId="0" fontId="5" fillId="3" borderId="19" xfId="9" applyNumberFormat="1" applyFill="1" applyBorder="1" applyAlignment="1">
      <alignment horizontal="right"/>
    </xf>
    <xf numFmtId="164" fontId="5" fillId="0" borderId="40" xfId="3" applyNumberFormat="1" applyFont="1" applyBorder="1" applyAlignment="1">
      <alignment horizontal="right"/>
    </xf>
    <xf numFmtId="37" fontId="4" fillId="2" borderId="7" xfId="4" applyNumberFormat="1" applyFont="1" applyBorder="1" applyAlignment="1">
      <alignment horizontal="right" vertical="center"/>
    </xf>
    <xf numFmtId="164" fontId="17" fillId="0" borderId="0" xfId="0" applyNumberFormat="1" applyFont="1"/>
    <xf numFmtId="164" fontId="4" fillId="9" borderId="23" xfId="3" applyNumberFormat="1" applyFill="1" applyBorder="1" applyAlignment="1">
      <alignment horizontal="right"/>
    </xf>
    <xf numFmtId="164" fontId="5" fillId="10" borderId="6" xfId="5" applyNumberFormat="1" applyFill="1" applyAlignment="1">
      <alignment horizontal="right"/>
    </xf>
    <xf numFmtId="164" fontId="5" fillId="10" borderId="35" xfId="5" applyNumberFormat="1" applyFill="1" applyBorder="1" applyAlignment="1">
      <alignment horizontal="right"/>
    </xf>
    <xf numFmtId="164" fontId="5" fillId="10" borderId="15" xfId="5" applyNumberFormat="1" applyFill="1" applyBorder="1" applyAlignment="1">
      <alignment horizontal="right"/>
    </xf>
    <xf numFmtId="164" fontId="4" fillId="9" borderId="41" xfId="3" applyNumberFormat="1" applyFill="1" applyBorder="1" applyAlignment="1">
      <alignment horizontal="right"/>
    </xf>
    <xf numFmtId="164" fontId="5" fillId="10" borderId="0" xfId="5" applyNumberFormat="1" applyFill="1" applyBorder="1" applyAlignment="1">
      <alignment horizontal="right"/>
    </xf>
    <xf numFmtId="164" fontId="39" fillId="7" borderId="46" xfId="10" applyNumberFormat="1" applyFont="1" applyBorder="1" applyAlignment="1">
      <alignment horizontal="right"/>
    </xf>
    <xf numFmtId="164" fontId="4" fillId="10" borderId="18" xfId="5" applyNumberFormat="1" applyFont="1" applyFill="1" applyBorder="1" applyAlignment="1">
      <alignment horizontal="right"/>
    </xf>
    <xf numFmtId="164" fontId="18" fillId="7" borderId="46" xfId="10" applyNumberFormat="1" applyFont="1" applyBorder="1" applyAlignment="1">
      <alignment horizontal="right"/>
    </xf>
    <xf numFmtId="164" fontId="18" fillId="7" borderId="45" xfId="10" applyNumberFormat="1" applyFont="1" applyBorder="1" applyAlignment="1">
      <alignment horizontal="right"/>
    </xf>
    <xf numFmtId="164" fontId="5" fillId="10" borderId="91" xfId="5" applyNumberFormat="1" applyFill="1" applyBorder="1" applyAlignment="1">
      <alignment horizontal="right"/>
    </xf>
    <xf numFmtId="164" fontId="33" fillId="9" borderId="1" xfId="10" applyNumberFormat="1" applyFont="1" applyFill="1" applyBorder="1" applyAlignment="1">
      <alignment horizontal="right"/>
    </xf>
    <xf numFmtId="164" fontId="4" fillId="4" borderId="51" xfId="8" applyNumberFormat="1" applyBorder="1" applyAlignment="1">
      <alignment horizontal="right"/>
    </xf>
    <xf numFmtId="164" fontId="4" fillId="4" borderId="52" xfId="8" applyNumberFormat="1" applyBorder="1" applyAlignment="1">
      <alignment horizontal="right"/>
    </xf>
    <xf numFmtId="164" fontId="4" fillId="4" borderId="51" xfId="8" applyNumberFormat="1" applyFont="1" applyBorder="1" applyAlignment="1">
      <alignment horizontal="right"/>
    </xf>
    <xf numFmtId="164" fontId="4" fillId="4" borderId="38" xfId="8" applyNumberFormat="1" applyFont="1" applyBorder="1" applyAlignment="1">
      <alignment horizontal="right"/>
    </xf>
    <xf numFmtId="164" fontId="4" fillId="4" borderId="52" xfId="8" applyNumberFormat="1" applyFont="1" applyBorder="1" applyAlignment="1">
      <alignment horizontal="right"/>
    </xf>
    <xf numFmtId="164" fontId="4" fillId="4" borderId="70" xfId="8" applyNumberFormat="1" applyBorder="1" applyAlignment="1">
      <alignment horizontal="right"/>
    </xf>
    <xf numFmtId="164" fontId="4" fillId="10" borderId="6" xfId="5" applyNumberFormat="1" applyFont="1" applyFill="1" applyAlignment="1"/>
    <xf numFmtId="164" fontId="18" fillId="7" borderId="1" xfId="10" applyNumberFormat="1" applyAlignment="1">
      <alignment horizontal="right"/>
    </xf>
    <xf numFmtId="164" fontId="4" fillId="0" borderId="3" xfId="3" applyNumberFormat="1" applyAlignment="1">
      <alignment horizontal="left"/>
    </xf>
    <xf numFmtId="164" fontId="4" fillId="10" borderId="70" xfId="8" applyNumberFormat="1" applyFill="1" applyBorder="1" applyAlignment="1">
      <alignment horizontal="right"/>
    </xf>
    <xf numFmtId="164" fontId="4" fillId="10" borderId="6" xfId="5" applyNumberFormat="1" applyFont="1" applyFill="1" applyAlignment="1">
      <alignment horizontal="right"/>
    </xf>
    <xf numFmtId="164" fontId="4" fillId="0" borderId="5" xfId="8" applyNumberFormat="1" applyFill="1" applyBorder="1" applyAlignment="1">
      <alignment horizontal="right"/>
    </xf>
    <xf numFmtId="164" fontId="4" fillId="9" borderId="55" xfId="8" applyNumberFormat="1" applyFill="1" applyBorder="1" applyAlignment="1">
      <alignment horizontal="right"/>
    </xf>
    <xf numFmtId="164" fontId="4" fillId="6" borderId="56" xfId="8" applyNumberFormat="1" applyFill="1" applyBorder="1" applyAlignment="1">
      <alignment horizontal="right"/>
    </xf>
    <xf numFmtId="164" fontId="4" fillId="0" borderId="56" xfId="8" applyNumberFormat="1" applyFill="1" applyBorder="1" applyAlignment="1">
      <alignment horizontal="right"/>
    </xf>
    <xf numFmtId="164" fontId="4" fillId="10" borderId="18" xfId="5" applyNumberFormat="1" applyFont="1" applyFill="1" applyBorder="1" applyAlignment="1"/>
    <xf numFmtId="164" fontId="5" fillId="9" borderId="95" xfId="5" applyNumberFormat="1" applyFill="1" applyBorder="1" applyAlignment="1">
      <alignment horizontal="right"/>
    </xf>
    <xf numFmtId="164" fontId="5" fillId="9" borderId="18" xfId="5" applyNumberFormat="1" applyFill="1" applyBorder="1" applyAlignment="1">
      <alignment horizontal="right"/>
    </xf>
    <xf numFmtId="164" fontId="18" fillId="7" borderId="2" xfId="10" applyNumberFormat="1" applyBorder="1" applyAlignment="1">
      <alignment horizontal="right"/>
    </xf>
    <xf numFmtId="164" fontId="4" fillId="10" borderId="16" xfId="5" applyNumberFormat="1" applyFont="1" applyFill="1" applyBorder="1" applyAlignment="1"/>
    <xf numFmtId="164" fontId="22" fillId="7" borderId="58" xfId="10" applyNumberFormat="1" applyFont="1" applyBorder="1" applyAlignment="1">
      <alignment horizontal="right"/>
    </xf>
    <xf numFmtId="164" fontId="4" fillId="4" borderId="78" xfId="8" applyNumberFormat="1" applyBorder="1" applyAlignment="1">
      <alignment horizontal="right"/>
    </xf>
    <xf numFmtId="164" fontId="5" fillId="3" borderId="19" xfId="9" applyNumberFormat="1" applyFill="1" applyBorder="1" applyAlignment="1"/>
    <xf numFmtId="164" fontId="5" fillId="0" borderId="19" xfId="9" applyNumberFormat="1" applyFill="1" applyBorder="1" applyAlignment="1"/>
    <xf numFmtId="164" fontId="5" fillId="3" borderId="19" xfId="5" applyNumberFormat="1" applyBorder="1" applyAlignment="1"/>
    <xf numFmtId="164" fontId="18" fillId="7" borderId="57" xfId="10" applyNumberFormat="1" applyBorder="1" applyAlignment="1">
      <alignment horizontal="right"/>
    </xf>
    <xf numFmtId="164" fontId="18" fillId="7" borderId="59" xfId="10" applyNumberFormat="1" applyBorder="1" applyAlignment="1">
      <alignment horizontal="right"/>
    </xf>
    <xf numFmtId="164" fontId="5" fillId="10" borderId="21" xfId="5" applyNumberFormat="1" applyFill="1" applyBorder="1" applyAlignment="1">
      <alignment horizontal="right"/>
    </xf>
    <xf numFmtId="164" fontId="5" fillId="3" borderId="43" xfId="9" applyNumberFormat="1" applyFill="1" applyBorder="1" applyAlignment="1">
      <alignment horizontal="right"/>
    </xf>
    <xf numFmtId="164" fontId="5" fillId="0" borderId="43" xfId="9" applyNumberFormat="1" applyFill="1" applyBorder="1" applyAlignment="1">
      <alignment horizontal="right"/>
    </xf>
    <xf numFmtId="164" fontId="5" fillId="3" borderId="44" xfId="5" applyNumberFormat="1" applyBorder="1" applyAlignment="1">
      <alignment horizontal="right"/>
    </xf>
    <xf numFmtId="0" fontId="8" fillId="0" borderId="0" xfId="6">
      <alignment vertical="top"/>
    </xf>
    <xf numFmtId="0" fontId="0" fillId="0" borderId="0" xfId="0"/>
    <xf numFmtId="0" fontId="31" fillId="3" borderId="0" xfId="5" applyNumberFormat="1" applyFont="1" applyBorder="1" applyAlignment="1">
      <alignment horizontal="left" vertical="center"/>
    </xf>
    <xf numFmtId="164" fontId="5" fillId="0" borderId="100" xfId="9" applyNumberFormat="1" applyFill="1" applyBorder="1" applyAlignment="1">
      <alignment horizontal="right"/>
    </xf>
    <xf numFmtId="164" fontId="5" fillId="3" borderId="100" xfId="9" applyNumberFormat="1" applyFill="1" applyBorder="1" applyAlignment="1">
      <alignment horizontal="right"/>
    </xf>
    <xf numFmtId="164" fontId="5" fillId="10" borderId="100" xfId="5" applyNumberFormat="1" applyFill="1" applyBorder="1" applyAlignment="1">
      <alignment horizontal="right"/>
    </xf>
    <xf numFmtId="0" fontId="5" fillId="3" borderId="101" xfId="5" applyNumberFormat="1" applyBorder="1" applyAlignment="1"/>
    <xf numFmtId="164" fontId="5" fillId="0" borderId="102" xfId="9" applyNumberFormat="1" applyFill="1" applyBorder="1" applyAlignment="1">
      <alignment horizontal="right"/>
    </xf>
    <xf numFmtId="164" fontId="5" fillId="3" borderId="102" xfId="9" applyNumberFormat="1" applyFill="1" applyBorder="1" applyAlignment="1">
      <alignment horizontal="right"/>
    </xf>
    <xf numFmtId="49" fontId="44" fillId="0" borderId="103" xfId="367">
      <alignment horizontal="right" vertical="center"/>
    </xf>
    <xf numFmtId="0" fontId="44" fillId="0" borderId="103" xfId="367" applyNumberFormat="1">
      <alignment horizontal="right" vertical="center"/>
    </xf>
    <xf numFmtId="49" fontId="45" fillId="0" borderId="103" xfId="367" applyFont="1" applyAlignment="1">
      <alignment horizontal="left" vertical="center"/>
    </xf>
    <xf numFmtId="0" fontId="46" fillId="0" borderId="0" xfId="0" applyFont="1"/>
    <xf numFmtId="0" fontId="44" fillId="0" borderId="104" xfId="367" applyNumberFormat="1" applyBorder="1">
      <alignment horizontal="right" vertical="center"/>
    </xf>
    <xf numFmtId="164" fontId="5" fillId="3" borderId="105" xfId="5" applyNumberFormat="1" applyBorder="1" applyAlignment="1">
      <alignment horizontal="right"/>
    </xf>
    <xf numFmtId="164" fontId="5" fillId="3" borderId="106" xfId="9" applyNumberFormat="1" applyFill="1" applyBorder="1" applyAlignment="1">
      <alignment horizontal="right"/>
    </xf>
    <xf numFmtId="164" fontId="5" fillId="10" borderId="106" xfId="5" applyNumberFormat="1" applyFill="1" applyBorder="1" applyAlignment="1">
      <alignment horizontal="right"/>
    </xf>
    <xf numFmtId="0" fontId="5" fillId="3" borderId="105" xfId="5" applyNumberFormat="1" applyBorder="1" applyAlignment="1"/>
    <xf numFmtId="164" fontId="5" fillId="3" borderId="107" xfId="9" applyNumberFormat="1" applyFill="1" applyBorder="1" applyAlignment="1">
      <alignment horizontal="right"/>
    </xf>
    <xf numFmtId="49" fontId="49" fillId="0" borderId="108" xfId="368">
      <alignment horizontal="right" vertical="center"/>
    </xf>
    <xf numFmtId="0" fontId="49" fillId="0" borderId="108" xfId="368" applyNumberFormat="1">
      <alignment horizontal="right" vertical="center"/>
    </xf>
    <xf numFmtId="49" fontId="50" fillId="0" borderId="108" xfId="368" applyFont="1" applyAlignment="1">
      <alignment horizontal="left" vertical="center"/>
    </xf>
    <xf numFmtId="0" fontId="49" fillId="0" borderId="109" xfId="368" applyNumberFormat="1" applyBorder="1">
      <alignment horizontal="right" vertical="center"/>
    </xf>
    <xf numFmtId="164" fontId="5" fillId="0" borderId="110" xfId="9" applyNumberFormat="1" applyFill="1" applyBorder="1" applyAlignment="1">
      <alignment horizontal="right"/>
    </xf>
    <xf numFmtId="164" fontId="5" fillId="3" borderId="111" xfId="9" applyNumberFormat="1" applyFill="1" applyBorder="1" applyAlignment="1">
      <alignment horizontal="right"/>
    </xf>
    <xf numFmtId="164" fontId="5" fillId="0" borderId="113" xfId="9" applyNumberFormat="1" applyFill="1" applyBorder="1" applyAlignment="1">
      <alignment horizontal="right"/>
    </xf>
    <xf numFmtId="164" fontId="5" fillId="3" borderId="114" xfId="9" applyNumberFormat="1" applyFill="1" applyBorder="1" applyAlignment="1">
      <alignment horizontal="right"/>
    </xf>
    <xf numFmtId="0" fontId="26" fillId="0" borderId="116" xfId="370" applyNumberFormat="1" applyBorder="1">
      <alignment horizontal="right" vertical="center"/>
    </xf>
    <xf numFmtId="49" fontId="52" fillId="0" borderId="115" xfId="370" applyFont="1" applyAlignment="1">
      <alignment horizontal="left" vertical="center"/>
    </xf>
    <xf numFmtId="0" fontId="26" fillId="0" borderId="117" xfId="370" applyNumberFormat="1" applyBorder="1">
      <alignment horizontal="right" vertical="center"/>
    </xf>
    <xf numFmtId="164" fontId="5" fillId="3" borderId="6" xfId="5" applyNumberFormat="1" applyAlignment="1">
      <alignment horizontal="right" vertical="center"/>
    </xf>
    <xf numFmtId="0" fontId="5" fillId="3" borderId="6" xfId="5" applyNumberFormat="1" applyAlignment="1">
      <alignment horizontal="left" vertical="center"/>
    </xf>
    <xf numFmtId="166" fontId="5" fillId="4" borderId="6" xfId="9" applyNumberFormat="1" applyAlignment="1">
      <alignment horizontal="right"/>
    </xf>
    <xf numFmtId="0" fontId="8" fillId="0" borderId="0" xfId="6">
      <alignment vertical="top"/>
    </xf>
    <xf numFmtId="0" fontId="5" fillId="3" borderId="119" xfId="5" applyNumberFormat="1" applyBorder="1" applyAlignment="1"/>
    <xf numFmtId="164" fontId="5" fillId="10" borderId="119" xfId="5" applyNumberFormat="1" applyFill="1" applyBorder="1" applyAlignment="1">
      <alignment horizontal="right"/>
    </xf>
    <xf numFmtId="164" fontId="5" fillId="3" borderId="120" xfId="9" applyNumberFormat="1" applyFill="1" applyBorder="1" applyAlignment="1">
      <alignment horizontal="right"/>
    </xf>
    <xf numFmtId="164" fontId="5" fillId="0" borderId="120" xfId="9" applyNumberFormat="1" applyFill="1" applyBorder="1" applyAlignment="1">
      <alignment horizontal="right"/>
    </xf>
    <xf numFmtId="164" fontId="5" fillId="3" borderId="120" xfId="5" applyNumberFormat="1" applyBorder="1" applyAlignment="1">
      <alignment horizontal="right"/>
    </xf>
    <xf numFmtId="169" fontId="5" fillId="10" borderId="6" xfId="5" applyNumberFormat="1" applyFill="1" applyAlignment="1">
      <alignment horizontal="right"/>
    </xf>
    <xf numFmtId="169" fontId="5" fillId="10" borderId="13" xfId="5" applyNumberFormat="1" applyFill="1" applyBorder="1" applyAlignment="1">
      <alignment horizontal="right"/>
    </xf>
    <xf numFmtId="39" fontId="5" fillId="10" borderId="6" xfId="5" applyNumberFormat="1" applyFill="1" applyAlignment="1">
      <alignment horizontal="right"/>
    </xf>
    <xf numFmtId="167" fontId="4" fillId="10" borderId="78" xfId="8" applyNumberFormat="1" applyFill="1" applyBorder="1" applyAlignment="1">
      <alignment horizontal="right"/>
    </xf>
    <xf numFmtId="164" fontId="5" fillId="3" borderId="17" xfId="5" applyNumberFormat="1" applyBorder="1" applyAlignment="1"/>
    <xf numFmtId="164" fontId="5" fillId="6" borderId="18" xfId="9" quotePrefix="1" applyNumberFormat="1" applyFill="1" applyBorder="1" applyAlignment="1">
      <alignment horizontal="right"/>
    </xf>
    <xf numFmtId="164" fontId="5" fillId="0" borderId="18" xfId="9" quotePrefix="1" applyNumberFormat="1" applyFill="1" applyBorder="1" applyAlignment="1">
      <alignment horizontal="right"/>
    </xf>
    <xf numFmtId="164" fontId="18" fillId="7" borderId="58" xfId="10" applyNumberFormat="1" applyFill="1" applyBorder="1" applyAlignment="1">
      <alignment horizontal="right"/>
    </xf>
    <xf numFmtId="164" fontId="18" fillId="7" borderId="58" xfId="10" applyNumberFormat="1" applyBorder="1" applyAlignment="1">
      <alignment horizontal="right"/>
    </xf>
    <xf numFmtId="164" fontId="4" fillId="10" borderId="51" xfId="8" applyNumberFormat="1" applyFill="1" applyBorder="1" applyAlignment="1">
      <alignment horizontal="right"/>
    </xf>
    <xf numFmtId="164" fontId="18" fillId="7" borderId="46" xfId="10" applyNumberFormat="1" applyFill="1" applyBorder="1" applyAlignment="1">
      <alignment horizontal="right"/>
    </xf>
    <xf numFmtId="167" fontId="5" fillId="10" borderId="6" xfId="5" applyNumberFormat="1" applyFill="1" applyAlignment="1">
      <alignment horizontal="right"/>
    </xf>
    <xf numFmtId="167" fontId="5" fillId="10" borderId="0" xfId="5" applyNumberFormat="1" applyFill="1" applyBorder="1" applyAlignment="1">
      <alignment horizontal="right"/>
    </xf>
    <xf numFmtId="0" fontId="4" fillId="5" borderId="80" xfId="0" applyFont="1" applyFill="1" applyBorder="1"/>
    <xf numFmtId="0" fontId="5" fillId="5" borderId="0" xfId="0" applyFont="1" applyFill="1" applyBorder="1" applyAlignment="1">
      <alignment horizontal="left" indent="1"/>
    </xf>
    <xf numFmtId="0" fontId="5" fillId="5" borderId="6" xfId="0" applyFont="1" applyFill="1" applyBorder="1" applyAlignment="1">
      <alignment horizontal="left" indent="1"/>
    </xf>
    <xf numFmtId="0" fontId="5" fillId="5" borderId="0" xfId="0" applyFont="1" applyFill="1" applyAlignment="1">
      <alignment horizontal="left" indent="1"/>
    </xf>
    <xf numFmtId="167" fontId="5" fillId="6" borderId="8" xfId="5" applyNumberFormat="1" applyFill="1" applyBorder="1" applyAlignment="1">
      <alignment horizontal="right" vertical="center"/>
    </xf>
    <xf numFmtId="167" fontId="5" fillId="0" borderId="8" xfId="5" applyNumberFormat="1" applyFill="1" applyBorder="1" applyAlignment="1">
      <alignment horizontal="right" vertical="center"/>
    </xf>
    <xf numFmtId="170" fontId="5" fillId="3" borderId="32" xfId="9" applyNumberFormat="1" applyFill="1" applyBorder="1" applyAlignment="1">
      <alignment horizontal="right"/>
    </xf>
    <xf numFmtId="170" fontId="5" fillId="3" borderId="33" xfId="9" applyNumberFormat="1" applyFill="1" applyBorder="1" applyAlignment="1">
      <alignment horizontal="right"/>
    </xf>
    <xf numFmtId="170" fontId="5" fillId="3" borderId="0" xfId="9" applyNumberFormat="1" applyFill="1" applyBorder="1" applyAlignment="1">
      <alignment horizontal="right"/>
    </xf>
    <xf numFmtId="170" fontId="0" fillId="0" borderId="0" xfId="0" applyNumberFormat="1"/>
    <xf numFmtId="170" fontId="5" fillId="3" borderId="32" xfId="5" applyNumberFormat="1" applyBorder="1" applyAlignment="1">
      <alignment horizontal="right"/>
    </xf>
    <xf numFmtId="170" fontId="5" fillId="3" borderId="33" xfId="5" applyNumberFormat="1" applyBorder="1" applyAlignment="1">
      <alignment horizontal="right"/>
    </xf>
    <xf numFmtId="170" fontId="5" fillId="3" borderId="65" xfId="5" applyNumberFormat="1" applyBorder="1" applyAlignment="1">
      <alignment horizontal="right"/>
    </xf>
    <xf numFmtId="2" fontId="4" fillId="6" borderId="8" xfId="3" applyNumberFormat="1" applyFont="1" applyFill="1" applyBorder="1" applyAlignment="1">
      <alignment horizontal="right" vertical="center"/>
    </xf>
    <xf numFmtId="2" fontId="4" fillId="0" borderId="8" xfId="3" applyNumberFormat="1" applyFont="1" applyFill="1" applyBorder="1" applyAlignment="1">
      <alignment horizontal="right" vertical="center"/>
    </xf>
    <xf numFmtId="0" fontId="8" fillId="0" borderId="0" xfId="6">
      <alignment vertical="top"/>
    </xf>
    <xf numFmtId="0" fontId="0" fillId="0" borderId="0" xfId="0"/>
    <xf numFmtId="0" fontId="15" fillId="0" borderId="0" xfId="0" applyFont="1"/>
    <xf numFmtId="164" fontId="5" fillId="3" borderId="0" xfId="9" applyNumberFormat="1" applyFill="1" applyBorder="1" applyAlignment="1">
      <alignment horizontal="right"/>
    </xf>
    <xf numFmtId="164" fontId="5" fillId="0" borderId="0" xfId="9" applyNumberFormat="1" applyFill="1" applyBorder="1" applyAlignment="1">
      <alignment horizontal="right"/>
    </xf>
    <xf numFmtId="0" fontId="0" fillId="0" borderId="0" xfId="0"/>
    <xf numFmtId="0" fontId="1" fillId="0" borderId="0" xfId="1" applyNumberFormat="1">
      <alignment horizontal="left"/>
    </xf>
    <xf numFmtId="0" fontId="8" fillId="0" borderId="0" xfId="6">
      <alignment vertical="top"/>
    </xf>
    <xf numFmtId="0" fontId="0" fillId="0" borderId="0" xfId="0"/>
    <xf numFmtId="0" fontId="15" fillId="0" borderId="0" xfId="0" applyFont="1"/>
    <xf numFmtId="0" fontId="1" fillId="0" borderId="0" xfId="1" applyNumberFormat="1" applyAlignment="1">
      <alignment horizontal="center"/>
    </xf>
    <xf numFmtId="0" fontId="1" fillId="0" borderId="0" xfId="1" applyNumberFormat="1">
      <alignment horizontal="left"/>
    </xf>
    <xf numFmtId="0" fontId="0" fillId="0" borderId="0" xfId="0"/>
    <xf numFmtId="0" fontId="0" fillId="0" borderId="0" xfId="0" applyBorder="1"/>
    <xf numFmtId="0" fontId="2" fillId="0" borderId="1" xfId="2" applyNumberFormat="1" applyFont="1">
      <alignment horizontal="right" vertical="center"/>
    </xf>
    <xf numFmtId="166" fontId="5" fillId="3" borderId="93" xfId="9" applyNumberFormat="1" applyFill="1" applyBorder="1" applyAlignment="1">
      <alignment horizontal="right"/>
    </xf>
    <xf numFmtId="166" fontId="5" fillId="3" borderId="94" xfId="9" applyNumberFormat="1" applyFill="1" applyBorder="1" applyAlignment="1">
      <alignment horizontal="right"/>
    </xf>
    <xf numFmtId="166" fontId="5" fillId="3" borderId="92" xfId="9" applyNumberFormat="1" applyFill="1" applyBorder="1" applyAlignment="1">
      <alignment horizontal="right"/>
    </xf>
    <xf numFmtId="166" fontId="11" fillId="6" borderId="0" xfId="7" applyNumberFormat="1" applyFill="1"/>
    <xf numFmtId="164" fontId="5" fillId="3" borderId="18" xfId="5" applyNumberFormat="1" applyFill="1" applyBorder="1" applyAlignment="1">
      <alignment horizontal="right"/>
    </xf>
    <xf numFmtId="164" fontId="5" fillId="3" borderId="32" xfId="5" applyNumberFormat="1" applyFill="1" applyBorder="1" applyAlignment="1">
      <alignment horizontal="right"/>
    </xf>
    <xf numFmtId="164" fontId="5" fillId="3" borderId="31" xfId="9" applyNumberFormat="1" applyFill="1" applyBorder="1" applyAlignment="1">
      <alignment horizontal="right"/>
    </xf>
    <xf numFmtId="164" fontId="5" fillId="3" borderId="6" xfId="9" applyNumberFormat="1" applyFill="1" applyAlignment="1">
      <alignment horizontal="right"/>
    </xf>
    <xf numFmtId="164" fontId="5" fillId="3" borderId="49" xfId="9" applyNumberFormat="1" applyFill="1" applyBorder="1" applyAlignment="1">
      <alignment horizontal="right"/>
    </xf>
    <xf numFmtId="164" fontId="5" fillId="3" borderId="53" xfId="9" applyNumberFormat="1" applyFill="1" applyBorder="1" applyAlignment="1">
      <alignment horizontal="right"/>
    </xf>
    <xf numFmtId="164" fontId="4" fillId="3" borderId="18" xfId="5" applyNumberFormat="1" applyFont="1" applyFill="1" applyBorder="1" applyAlignment="1"/>
    <xf numFmtId="0" fontId="4" fillId="3" borderId="19" xfId="5" applyNumberFormat="1" applyFont="1" applyFill="1" applyBorder="1" applyAlignment="1"/>
    <xf numFmtId="9" fontId="5" fillId="3" borderId="19" xfId="5" applyNumberFormat="1" applyFill="1" applyBorder="1" applyAlignment="1">
      <alignment horizontal="right"/>
    </xf>
    <xf numFmtId="9" fontId="5" fillId="3" borderId="33" xfId="5" applyNumberFormat="1" applyFill="1" applyBorder="1" applyAlignment="1">
      <alignment horizontal="right"/>
    </xf>
    <xf numFmtId="0" fontId="4" fillId="3" borderId="17" xfId="5" applyNumberFormat="1" applyFont="1" applyFill="1" applyBorder="1" applyAlignment="1"/>
    <xf numFmtId="0" fontId="21" fillId="0" borderId="32" xfId="2" applyNumberFormat="1" applyFont="1" applyBorder="1">
      <alignment horizontal="right" vertical="center"/>
    </xf>
    <xf numFmtId="0" fontId="0" fillId="0" borderId="0" xfId="0"/>
    <xf numFmtId="0" fontId="15" fillId="0" borderId="0" xfId="0" applyFont="1"/>
    <xf numFmtId="0" fontId="5" fillId="0" borderId="121" xfId="5" applyNumberFormat="1" applyFill="1" applyBorder="1" applyAlignment="1">
      <alignment horizontal="left" vertical="center"/>
    </xf>
    <xf numFmtId="164" fontId="5" fillId="6" borderId="122" xfId="5" applyNumberFormat="1" applyFill="1" applyBorder="1" applyAlignment="1">
      <alignment horizontal="right" vertical="center"/>
    </xf>
    <xf numFmtId="164" fontId="5" fillId="0" borderId="122" xfId="5" applyNumberFormat="1" applyFill="1" applyBorder="1" applyAlignment="1">
      <alignment horizontal="right" vertical="center"/>
    </xf>
    <xf numFmtId="37" fontId="4" fillId="4" borderId="6" xfId="9" applyNumberFormat="1" applyFont="1" applyAlignment="1">
      <alignment horizontal="right" vertical="center"/>
    </xf>
    <xf numFmtId="0" fontId="4" fillId="3" borderId="6" xfId="5" applyNumberFormat="1" applyFont="1" applyAlignment="1">
      <alignment horizontal="left" vertical="center"/>
    </xf>
    <xf numFmtId="164" fontId="4" fillId="3" borderId="6" xfId="5" applyNumberFormat="1" applyFont="1" applyAlignment="1">
      <alignment horizontal="right" vertical="center"/>
    </xf>
    <xf numFmtId="0" fontId="4" fillId="0" borderId="7" xfId="5" applyNumberFormat="1" applyFont="1" applyFill="1" applyBorder="1" applyAlignment="1">
      <alignment horizontal="left" vertical="center"/>
    </xf>
    <xf numFmtId="164" fontId="4" fillId="6" borderId="8" xfId="5" applyNumberFormat="1" applyFont="1" applyFill="1" applyBorder="1" applyAlignment="1">
      <alignment horizontal="right" vertical="center"/>
    </xf>
    <xf numFmtId="164" fontId="4" fillId="0" borderId="8" xfId="5" applyNumberFormat="1" applyFont="1" applyFill="1" applyBorder="1" applyAlignment="1">
      <alignment horizontal="right" vertical="center"/>
    </xf>
    <xf numFmtId="165" fontId="5" fillId="4" borderId="6" xfId="9" applyNumberFormat="1" applyAlignment="1">
      <alignment horizontal="right"/>
    </xf>
    <xf numFmtId="165" fontId="5" fillId="4" borderId="13" xfId="9" applyNumberFormat="1" applyBorder="1" applyAlignment="1">
      <alignment horizontal="right"/>
    </xf>
    <xf numFmtId="49" fontId="36" fillId="0" borderId="1" xfId="10" applyFont="1" applyFill="1" applyAlignment="1"/>
    <xf numFmtId="171" fontId="5" fillId="3" borderId="6" xfId="5" applyNumberFormat="1" applyAlignment="1">
      <alignment horizontal="right"/>
    </xf>
    <xf numFmtId="0" fontId="0" fillId="0" borderId="0" xfId="0"/>
    <xf numFmtId="20" fontId="5" fillId="3" borderId="6" xfId="5" applyNumberFormat="1" applyAlignment="1">
      <alignment wrapText="1"/>
    </xf>
    <xf numFmtId="20" fontId="5" fillId="3" borderId="112" xfId="5" applyNumberFormat="1" applyBorder="1" applyAlignment="1"/>
    <xf numFmtId="172" fontId="5" fillId="10" borderId="18" xfId="5" applyNumberFormat="1" applyFill="1" applyBorder="1" applyAlignment="1">
      <alignment horizontal="right" wrapText="1"/>
    </xf>
    <xf numFmtId="172" fontId="5" fillId="10" borderId="110" xfId="5" applyNumberFormat="1" applyFill="1" applyBorder="1" applyAlignment="1">
      <alignment horizontal="right"/>
    </xf>
    <xf numFmtId="0" fontId="8" fillId="0" borderId="0" xfId="6">
      <alignment vertical="top"/>
    </xf>
    <xf numFmtId="0" fontId="0" fillId="0" borderId="0" xfId="0"/>
    <xf numFmtId="37" fontId="4" fillId="2" borderId="4" xfId="4" applyNumberFormat="1" applyFont="1" applyBorder="1" applyAlignment="1">
      <alignment horizontal="right" vertical="center"/>
    </xf>
    <xf numFmtId="37" fontId="5" fillId="2" borderId="7" xfId="4" applyNumberFormat="1" applyBorder="1" applyAlignment="1">
      <alignment horizontal="right" vertical="center"/>
    </xf>
    <xf numFmtId="37" fontId="5" fillId="4" borderId="6" xfId="9" applyNumberFormat="1" applyAlignment="1">
      <alignment horizontal="right" vertical="center"/>
    </xf>
    <xf numFmtId="2" fontId="4" fillId="2" borderId="7" xfId="4" applyNumberFormat="1" applyFont="1" applyBorder="1" applyAlignment="1">
      <alignment horizontal="right" vertical="center"/>
    </xf>
    <xf numFmtId="167" fontId="5" fillId="2" borderId="7" xfId="4" applyNumberFormat="1" applyBorder="1" applyAlignment="1">
      <alignment horizontal="right" vertical="center"/>
    </xf>
    <xf numFmtId="164" fontId="4" fillId="2" borderId="7" xfId="4" applyNumberFormat="1" applyFont="1" applyBorder="1" applyAlignment="1">
      <alignment horizontal="right" vertical="center"/>
    </xf>
    <xf numFmtId="164" fontId="5" fillId="2" borderId="121" xfId="4" applyNumberFormat="1" applyBorder="1" applyAlignment="1">
      <alignment horizontal="right" vertical="center"/>
    </xf>
    <xf numFmtId="164" fontId="5" fillId="2" borderId="11" xfId="4" applyNumberFormat="1" applyBorder="1" applyAlignment="1">
      <alignment horizontal="right" vertical="center"/>
    </xf>
    <xf numFmtId="164" fontId="5" fillId="2" borderId="13" xfId="4" applyNumberFormat="1" applyBorder="1" applyAlignment="1">
      <alignment horizontal="right" vertical="center"/>
    </xf>
    <xf numFmtId="0" fontId="0" fillId="0" borderId="0" xfId="0"/>
    <xf numFmtId="49" fontId="26" fillId="0" borderId="115" xfId="370">
      <alignment horizontal="right" vertical="center"/>
    </xf>
    <xf numFmtId="37" fontId="5" fillId="3" borderId="6" xfId="5" applyNumberFormat="1" applyAlignment="1">
      <alignment horizontal="right" vertical="center"/>
    </xf>
    <xf numFmtId="167" fontId="5" fillId="3" borderId="6" xfId="5" applyNumberFormat="1" applyAlignment="1">
      <alignment horizontal="right" vertical="center"/>
    </xf>
    <xf numFmtId="49" fontId="11" fillId="0" borderId="0" xfId="7" applyNumberFormat="1" applyAlignment="1">
      <alignment horizontal="right"/>
    </xf>
    <xf numFmtId="166" fontId="11" fillId="6" borderId="0" xfId="7" applyNumberFormat="1" applyFill="1" applyAlignment="1">
      <alignment horizontal="right"/>
    </xf>
    <xf numFmtId="0" fontId="5" fillId="3" borderId="17" xfId="5" applyNumberFormat="1" applyFill="1" applyBorder="1" applyAlignment="1">
      <alignment horizontal="right"/>
    </xf>
    <xf numFmtId="0" fontId="5" fillId="3" borderId="17" xfId="5" applyNumberFormat="1" applyBorder="1" applyAlignment="1">
      <alignment horizontal="right"/>
    </xf>
    <xf numFmtId="0" fontId="5" fillId="3" borderId="16" xfId="5" applyNumberFormat="1" applyBorder="1" applyAlignment="1">
      <alignment horizontal="right"/>
    </xf>
    <xf numFmtId="0" fontId="5" fillId="3" borderId="18" xfId="5" applyNumberFormat="1" applyBorder="1" applyAlignment="1">
      <alignment horizontal="right"/>
    </xf>
    <xf numFmtId="0" fontId="5" fillId="6" borderId="19" xfId="5" applyNumberFormat="1" applyFill="1" applyBorder="1" applyAlignment="1">
      <alignment horizontal="right"/>
    </xf>
    <xf numFmtId="0" fontId="5" fillId="3" borderId="14" xfId="5" applyNumberFormat="1" applyFill="1" applyBorder="1" applyAlignment="1">
      <alignment horizontal="right"/>
    </xf>
    <xf numFmtId="0" fontId="5" fillId="3" borderId="63" xfId="5" applyNumberFormat="1" applyBorder="1" applyAlignment="1">
      <alignment horizontal="right"/>
    </xf>
    <xf numFmtId="0" fontId="5" fillId="3" borderId="27" xfId="5" applyNumberFormat="1" applyFill="1" applyBorder="1" applyAlignment="1">
      <alignment horizontal="right"/>
    </xf>
    <xf numFmtId="0" fontId="5" fillId="3" borderId="29" xfId="5" applyNumberFormat="1" applyFill="1" applyBorder="1" applyAlignment="1">
      <alignment horizontal="right"/>
    </xf>
    <xf numFmtId="0" fontId="4" fillId="0" borderId="8" xfId="3" applyNumberFormat="1" applyFont="1" applyFill="1" applyBorder="1" applyAlignment="1">
      <alignment horizontal="right" vertical="center"/>
    </xf>
    <xf numFmtId="2" fontId="4" fillId="3" borderId="6" xfId="5" applyNumberFormat="1" applyFont="1" applyAlignment="1">
      <alignment horizontal="right" vertical="center"/>
    </xf>
    <xf numFmtId="37" fontId="4" fillId="3" borderId="6" xfId="5" applyNumberFormat="1" applyFont="1" applyAlignment="1">
      <alignment horizontal="right" vertical="center"/>
    </xf>
    <xf numFmtId="0" fontId="5" fillId="3" borderId="6" xfId="9" applyNumberFormat="1" applyFill="1" applyAlignment="1">
      <alignment horizontal="right"/>
    </xf>
    <xf numFmtId="0" fontId="5" fillId="3" borderId="93" xfId="9" applyNumberFormat="1" applyFill="1" applyBorder="1" applyAlignment="1">
      <alignment horizontal="right"/>
    </xf>
    <xf numFmtId="0" fontId="5" fillId="3" borderId="94" xfId="9" applyNumberFormat="1" applyFill="1" applyBorder="1" applyAlignment="1">
      <alignment horizontal="right"/>
    </xf>
    <xf numFmtId="0" fontId="5" fillId="3" borderId="92" xfId="9" applyNumberFormat="1" applyFill="1" applyBorder="1" applyAlignment="1">
      <alignment horizontal="right"/>
    </xf>
    <xf numFmtId="0" fontId="5" fillId="3" borderId="63" xfId="9" applyNumberFormat="1" applyFill="1" applyBorder="1" applyAlignment="1">
      <alignment horizontal="right"/>
    </xf>
    <xf numFmtId="0" fontId="5" fillId="3" borderId="14" xfId="9" applyNumberFormat="1" applyFill="1" applyBorder="1" applyAlignment="1">
      <alignment horizontal="right"/>
    </xf>
    <xf numFmtId="0" fontId="5" fillId="3" borderId="13" xfId="9" applyNumberFormat="1" applyFill="1" applyBorder="1" applyAlignment="1">
      <alignment horizontal="right"/>
    </xf>
    <xf numFmtId="0" fontId="5" fillId="3" borderId="79" xfId="5" applyNumberFormat="1" applyFill="1" applyBorder="1" applyAlignment="1">
      <alignment horizontal="right"/>
    </xf>
    <xf numFmtId="0" fontId="5" fillId="3" borderId="79" xfId="5" applyNumberFormat="1" applyBorder="1" applyAlignment="1">
      <alignment horizontal="right"/>
    </xf>
    <xf numFmtId="0" fontId="5" fillId="3" borderId="39" xfId="5" applyNumberFormat="1" applyFill="1" applyBorder="1" applyAlignment="1">
      <alignment horizontal="right"/>
    </xf>
    <xf numFmtId="0" fontId="5" fillId="3" borderId="39" xfId="5" applyNumberFormat="1" applyBorder="1" applyAlignment="1">
      <alignment horizontal="right"/>
    </xf>
    <xf numFmtId="0" fontId="4" fillId="6" borderId="10" xfId="3" applyNumberFormat="1" applyFill="1" applyBorder="1" applyAlignment="1">
      <alignment horizontal="right"/>
    </xf>
    <xf numFmtId="0" fontId="4" fillId="0" borderId="10" xfId="3" applyNumberFormat="1" applyBorder="1" applyAlignment="1">
      <alignment horizontal="right"/>
    </xf>
    <xf numFmtId="167" fontId="4" fillId="4" borderId="98" xfId="8" applyNumberFormat="1" applyBorder="1" applyAlignment="1">
      <alignment horizontal="right"/>
    </xf>
    <xf numFmtId="167" fontId="4" fillId="4" borderId="39" xfId="8" applyNumberFormat="1" applyBorder="1" applyAlignment="1">
      <alignment horizontal="right"/>
    </xf>
    <xf numFmtId="2" fontId="4" fillId="6" borderId="8" xfId="5" applyNumberFormat="1" applyFont="1" applyFill="1" applyBorder="1" applyAlignment="1">
      <alignment horizontal="right" vertical="center"/>
    </xf>
    <xf numFmtId="2" fontId="4" fillId="0" borderId="8" xfId="5" applyNumberFormat="1" applyFont="1" applyFill="1" applyBorder="1" applyAlignment="1">
      <alignment horizontal="right" vertical="center"/>
    </xf>
    <xf numFmtId="171" fontId="5" fillId="3" borderId="43" xfId="9" applyNumberFormat="1" applyFill="1" applyBorder="1" applyAlignment="1">
      <alignment horizontal="right"/>
    </xf>
    <xf numFmtId="164" fontId="0" fillId="0" borderId="0" xfId="0" applyNumberFormat="1" applyFill="1"/>
    <xf numFmtId="2" fontId="0" fillId="0" borderId="0" xfId="0" applyNumberFormat="1"/>
    <xf numFmtId="0" fontId="0" fillId="0" borderId="0" xfId="0"/>
    <xf numFmtId="165" fontId="5" fillId="10" borderId="15" xfId="5" applyNumberFormat="1" applyFill="1" applyBorder="1" applyAlignment="1">
      <alignment horizontal="right"/>
    </xf>
    <xf numFmtId="2" fontId="36" fillId="2" borderId="7" xfId="4" applyNumberFormat="1" applyFont="1" applyBorder="1" applyAlignment="1">
      <alignment horizontal="right" vertical="center"/>
    </xf>
    <xf numFmtId="0" fontId="8" fillId="0" borderId="0" xfId="6">
      <alignment vertical="top"/>
    </xf>
    <xf numFmtId="0" fontId="4" fillId="4" borderId="70" xfId="8" applyNumberFormat="1" applyFont="1" applyBorder="1" applyAlignment="1"/>
    <xf numFmtId="164" fontId="4" fillId="4" borderId="78" xfId="8" applyNumberFormat="1" applyFont="1" applyBorder="1" applyAlignment="1">
      <alignment horizontal="right"/>
    </xf>
    <xf numFmtId="0" fontId="60" fillId="0" borderId="0" xfId="0" applyFont="1"/>
    <xf numFmtId="0" fontId="0" fillId="0" borderId="0" xfId="0"/>
    <xf numFmtId="37" fontId="0" fillId="0" borderId="0" xfId="0" applyNumberFormat="1"/>
    <xf numFmtId="167" fontId="0" fillId="0" borderId="0" xfId="702" applyNumberFormat="1" applyFont="1"/>
    <xf numFmtId="168" fontId="5" fillId="3" borderId="19" xfId="5" applyNumberFormat="1" applyFill="1" applyBorder="1" applyAlignment="1">
      <alignment horizontal="right"/>
    </xf>
    <xf numFmtId="168" fontId="5" fillId="3" borderId="19" xfId="5" applyNumberFormat="1" applyBorder="1" applyAlignment="1">
      <alignment horizontal="right"/>
    </xf>
    <xf numFmtId="3" fontId="5" fillId="3" borderId="6" xfId="5" applyNumberFormat="1" applyAlignment="1">
      <alignment horizontal="right"/>
    </xf>
    <xf numFmtId="3" fontId="5" fillId="3" borderId="29" xfId="5" applyNumberFormat="1" applyFill="1" applyBorder="1" applyAlignment="1">
      <alignment horizontal="right"/>
    </xf>
    <xf numFmtId="3" fontId="5" fillId="3" borderId="29" xfId="5" quotePrefix="1" applyNumberFormat="1" applyFill="1" applyBorder="1" applyAlignment="1">
      <alignment horizontal="right"/>
    </xf>
    <xf numFmtId="0" fontId="5" fillId="10" borderId="29" xfId="5" applyNumberFormat="1" applyFill="1" applyBorder="1" applyAlignment="1">
      <alignment horizontal="right"/>
    </xf>
    <xf numFmtId="3" fontId="5" fillId="3" borderId="19" xfId="5" applyNumberFormat="1" applyFill="1" applyBorder="1" applyAlignment="1">
      <alignment horizontal="right"/>
    </xf>
    <xf numFmtId="4" fontId="5" fillId="0" borderId="18" xfId="9" applyNumberFormat="1" applyFill="1" applyBorder="1" applyAlignment="1">
      <alignment horizontal="right"/>
    </xf>
    <xf numFmtId="168" fontId="5" fillId="3" borderId="14" xfId="5" applyNumberFormat="1" applyBorder="1" applyAlignment="1">
      <alignment horizontal="right"/>
    </xf>
    <xf numFmtId="171" fontId="5" fillId="4" borderId="6" xfId="9" applyNumberFormat="1" applyAlignment="1">
      <alignment horizontal="right"/>
    </xf>
    <xf numFmtId="0" fontId="0" fillId="0" borderId="0" xfId="0"/>
    <xf numFmtId="0" fontId="8" fillId="0" borderId="0" xfId="6">
      <alignment vertical="top"/>
    </xf>
    <xf numFmtId="0" fontId="8" fillId="0" borderId="0" xfId="6" applyFont="1" applyFill="1">
      <alignment vertical="top"/>
    </xf>
    <xf numFmtId="167" fontId="5" fillId="0" borderId="18" xfId="5" applyNumberFormat="1" applyFill="1" applyBorder="1" applyAlignment="1">
      <alignment horizontal="right"/>
    </xf>
    <xf numFmtId="167" fontId="5" fillId="0" borderId="32" xfId="5" applyNumberFormat="1" applyFill="1" applyBorder="1" applyAlignment="1">
      <alignment horizontal="right"/>
    </xf>
    <xf numFmtId="37" fontId="5" fillId="0" borderId="88" xfId="4" applyNumberFormat="1" applyFill="1" applyBorder="1">
      <alignment horizontal="right" vertical="center"/>
    </xf>
    <xf numFmtId="37" fontId="5" fillId="0" borderId="84" xfId="4" applyNumberFormat="1" applyFill="1" applyBorder="1">
      <alignment horizontal="right" vertical="center"/>
    </xf>
    <xf numFmtId="37" fontId="5" fillId="0" borderId="89" xfId="4" applyNumberFormat="1" applyFill="1" applyBorder="1">
      <alignment horizontal="right" vertical="center"/>
    </xf>
    <xf numFmtId="37" fontId="33" fillId="0" borderId="1" xfId="10" applyNumberFormat="1" applyFont="1" applyFill="1" applyAlignment="1">
      <alignment horizontal="right" vertical="center"/>
    </xf>
    <xf numFmtId="0" fontId="8" fillId="0" borderId="0" xfId="6" applyFill="1" applyAlignment="1">
      <alignment vertical="top"/>
    </xf>
    <xf numFmtId="0" fontId="8" fillId="0" borderId="0" xfId="6" applyFill="1" applyAlignment="1">
      <alignment vertical="top" wrapText="1"/>
    </xf>
    <xf numFmtId="0" fontId="8" fillId="0" borderId="0" xfId="6" applyAlignment="1">
      <alignment vertical="top"/>
    </xf>
    <xf numFmtId="0" fontId="8" fillId="0" borderId="0" xfId="6" applyFont="1" applyFill="1" applyAlignment="1">
      <alignment vertical="top"/>
    </xf>
    <xf numFmtId="0" fontId="8" fillId="0" borderId="0" xfId="6" applyAlignment="1">
      <alignment horizontal="left" vertical="top"/>
    </xf>
    <xf numFmtId="0" fontId="8" fillId="0" borderId="0" xfId="6" applyFont="1" applyFill="1" applyAlignment="1">
      <alignment horizontal="left" vertical="top"/>
    </xf>
    <xf numFmtId="0" fontId="8" fillId="0" borderId="0" xfId="6" applyFill="1" applyAlignment="1">
      <alignment horizontal="left" vertical="top"/>
    </xf>
    <xf numFmtId="0" fontId="31" fillId="0" borderId="0" xfId="6" applyFont="1" applyFill="1" applyAlignment="1">
      <alignment horizontal="left" vertical="top" wrapText="1"/>
    </xf>
    <xf numFmtId="165" fontId="5" fillId="3" borderId="17" xfId="5" applyNumberFormat="1" applyBorder="1" applyAlignment="1">
      <alignment horizontal="right"/>
    </xf>
    <xf numFmtId="166" fontId="5" fillId="3" borderId="14" xfId="5" applyNumberFormat="1" applyBorder="1" applyAlignment="1">
      <alignment horizontal="right"/>
    </xf>
    <xf numFmtId="4" fontId="5" fillId="10" borderId="18" xfId="5" applyNumberFormat="1" applyFill="1" applyBorder="1" applyAlignment="1">
      <alignment horizontal="right"/>
    </xf>
    <xf numFmtId="0" fontId="5" fillId="3" borderId="129" xfId="9" applyNumberFormat="1" applyFill="1" applyBorder="1" applyAlignment="1">
      <alignment horizontal="right"/>
    </xf>
    <xf numFmtId="0" fontId="5" fillId="3" borderId="32" xfId="9" applyNumberFormat="1" applyFill="1" applyBorder="1" applyAlignment="1">
      <alignment horizontal="right"/>
    </xf>
    <xf numFmtId="49" fontId="2" fillId="0" borderId="1" xfId="2" applyBorder="1">
      <alignment horizontal="right" vertical="center"/>
    </xf>
    <xf numFmtId="164" fontId="4" fillId="0" borderId="8" xfId="3" applyNumberFormat="1" applyFont="1" applyFill="1" applyBorder="1" applyAlignment="1">
      <alignment horizontal="right" vertical="center"/>
    </xf>
    <xf numFmtId="164" fontId="4" fillId="0" borderId="5" xfId="3" applyNumberFormat="1" applyFill="1" applyBorder="1" applyAlignment="1">
      <alignment horizontal="right" vertical="center"/>
    </xf>
    <xf numFmtId="164" fontId="5" fillId="0" borderId="8" xfId="5" applyNumberFormat="1" applyFill="1" applyBorder="1" applyAlignment="1">
      <alignment horizontal="right" vertical="center"/>
    </xf>
    <xf numFmtId="9" fontId="5" fillId="0" borderId="8" xfId="5" applyNumberFormat="1" applyFill="1" applyBorder="1" applyAlignment="1">
      <alignment horizontal="right" vertical="center"/>
    </xf>
    <xf numFmtId="164" fontId="5" fillId="0" borderId="12" xfId="5" applyNumberFormat="1" applyFill="1" applyBorder="1" applyAlignment="1">
      <alignment horizontal="right" vertical="center"/>
    </xf>
    <xf numFmtId="164" fontId="5" fillId="0" borderId="14" xfId="5" applyNumberFormat="1" applyFill="1" applyBorder="1">
      <alignment horizontal="right" vertical="center"/>
    </xf>
    <xf numFmtId="167" fontId="5" fillId="0" borderId="8" xfId="5" applyNumberFormat="1" applyFill="1" applyBorder="1" applyAlignment="1">
      <alignment horizontal="right" vertical="center"/>
    </xf>
    <xf numFmtId="2" fontId="4" fillId="0" borderId="8" xfId="3" applyNumberFormat="1" applyFont="1" applyFill="1" applyBorder="1" applyAlignment="1">
      <alignment horizontal="right" vertical="center"/>
    </xf>
    <xf numFmtId="164" fontId="4" fillId="0" borderId="8" xfId="3" applyNumberFormat="1" applyFill="1" applyBorder="1" applyAlignment="1">
      <alignment horizontal="right" vertical="center"/>
    </xf>
    <xf numFmtId="4" fontId="4" fillId="0" borderId="8" xfId="3" applyNumberFormat="1" applyFont="1" applyFill="1" applyBorder="1" applyAlignment="1">
      <alignment horizontal="right" vertical="center"/>
    </xf>
    <xf numFmtId="0" fontId="8" fillId="0" borderId="0" xfId="6" applyFont="1" applyFill="1">
      <alignment vertical="top"/>
    </xf>
    <xf numFmtId="49" fontId="2" fillId="0" borderId="2" xfId="2" applyBorder="1">
      <alignment horizontal="right" vertical="center"/>
    </xf>
    <xf numFmtId="0" fontId="2" fillId="0" borderId="0" xfId="2" applyNumberFormat="1" applyBorder="1">
      <alignment horizontal="right" vertical="center"/>
    </xf>
    <xf numFmtId="49" fontId="2" fillId="0" borderId="1" xfId="2" applyFont="1">
      <alignment horizontal="right" vertical="center"/>
    </xf>
    <xf numFmtId="164" fontId="4" fillId="0" borderId="25" xfId="3" applyNumberFormat="1" applyBorder="1" applyAlignment="1"/>
    <xf numFmtId="164" fontId="4" fillId="0" borderId="23" xfId="3" applyNumberFormat="1" applyBorder="1" applyAlignment="1"/>
    <xf numFmtId="0" fontId="5" fillId="3" borderId="26" xfId="5" applyNumberFormat="1" applyBorder="1" applyAlignment="1"/>
    <xf numFmtId="0" fontId="5" fillId="3" borderId="28" xfId="5" applyNumberFormat="1" applyBorder="1" applyAlignment="1"/>
    <xf numFmtId="164" fontId="4" fillId="0" borderId="28" xfId="3" applyNumberFormat="1" applyBorder="1" applyAlignment="1"/>
    <xf numFmtId="164" fontId="4" fillId="0" borderId="26" xfId="3" applyNumberFormat="1" applyBorder="1" applyAlignment="1"/>
    <xf numFmtId="167" fontId="4" fillId="0" borderId="28" xfId="3" applyNumberFormat="1" applyBorder="1" applyAlignment="1"/>
    <xf numFmtId="167" fontId="4" fillId="0" borderId="26" xfId="3" applyNumberFormat="1" applyBorder="1" applyAlignment="1"/>
    <xf numFmtId="164" fontId="5" fillId="3" borderId="28" xfId="5" applyNumberFormat="1" applyBorder="1" applyAlignment="1"/>
    <xf numFmtId="164" fontId="5" fillId="3" borderId="26" xfId="5" applyNumberFormat="1" applyBorder="1" applyAlignment="1"/>
    <xf numFmtId="0" fontId="5" fillId="3" borderId="28" xfId="5" applyNumberFormat="1" applyBorder="1" applyAlignment="1">
      <alignment horizontal="right"/>
    </xf>
    <xf numFmtId="0" fontId="5" fillId="3" borderId="26" xfId="5" applyNumberFormat="1" applyBorder="1" applyAlignment="1">
      <alignment horizontal="right"/>
    </xf>
    <xf numFmtId="0" fontId="5" fillId="3" borderId="30" xfId="5" applyNumberFormat="1" applyBorder="1" applyAlignment="1">
      <alignment horizontal="right"/>
    </xf>
    <xf numFmtId="0" fontId="5" fillId="3" borderId="20" xfId="5" applyNumberFormat="1" applyBorder="1" applyAlignment="1">
      <alignment horizontal="right"/>
    </xf>
    <xf numFmtId="2" fontId="5" fillId="3" borderId="28" xfId="5" applyNumberFormat="1" applyBorder="1" applyAlignment="1"/>
    <xf numFmtId="0" fontId="5" fillId="3" borderId="30" xfId="5" quotePrefix="1" applyNumberFormat="1" applyBorder="1" applyAlignment="1">
      <alignment horizontal="right"/>
    </xf>
    <xf numFmtId="0" fontId="8" fillId="0" borderId="0" xfId="6">
      <alignment vertical="top"/>
    </xf>
    <xf numFmtId="49" fontId="2" fillId="0" borderId="1" xfId="2">
      <alignment horizontal="right" vertical="center"/>
    </xf>
    <xf numFmtId="49" fontId="2" fillId="0" borderId="1" xfId="2" applyFont="1">
      <alignment horizontal="right" vertical="center"/>
    </xf>
    <xf numFmtId="49" fontId="2" fillId="0" borderId="0" xfId="2" applyBorder="1">
      <alignment horizontal="right" vertical="center"/>
    </xf>
    <xf numFmtId="166" fontId="5" fillId="3" borderId="19" xfId="5" applyNumberFormat="1" applyBorder="1" applyAlignment="1">
      <alignment horizontal="right"/>
    </xf>
    <xf numFmtId="166" fontId="5" fillId="3" borderId="18" xfId="5" applyNumberFormat="1" applyBorder="1" applyAlignment="1">
      <alignment horizontal="right"/>
    </xf>
    <xf numFmtId="0" fontId="5" fillId="3" borderId="16" xfId="9" applyNumberFormat="1" applyFill="1" applyBorder="1" applyAlignment="1"/>
    <xf numFmtId="0" fontId="5" fillId="3" borderId="17" xfId="9" applyNumberFormat="1" applyFill="1" applyBorder="1" applyAlignment="1"/>
    <xf numFmtId="0" fontId="5" fillId="3" borderId="31" xfId="9" applyNumberFormat="1" applyFill="1" applyBorder="1" applyAlignment="1"/>
    <xf numFmtId="166" fontId="5" fillId="3" borderId="6" xfId="5" applyNumberFormat="1" applyAlignment="1">
      <alignment horizontal="right"/>
    </xf>
    <xf numFmtId="165" fontId="5" fillId="3" borderId="18" xfId="5" applyNumberFormat="1" applyBorder="1" applyAlignment="1">
      <alignment horizontal="right"/>
    </xf>
    <xf numFmtId="165" fontId="5" fillId="3" borderId="19" xfId="5" applyNumberFormat="1" applyBorder="1" applyAlignment="1">
      <alignment horizontal="right"/>
    </xf>
    <xf numFmtId="166" fontId="5" fillId="3" borderId="127" xfId="5" applyNumberFormat="1" applyBorder="1" applyAlignment="1">
      <alignment horizontal="right"/>
    </xf>
    <xf numFmtId="165" fontId="5" fillId="3" borderId="63" xfId="5" applyNumberFormat="1" applyBorder="1" applyAlignment="1">
      <alignment horizontal="right"/>
    </xf>
    <xf numFmtId="165" fontId="5" fillId="3" borderId="14" xfId="5" applyNumberFormat="1" applyBorder="1" applyAlignment="1">
      <alignment horizontal="right"/>
    </xf>
    <xf numFmtId="165" fontId="5" fillId="3" borderId="6" xfId="5" applyNumberFormat="1" applyAlignment="1">
      <alignment horizontal="right"/>
    </xf>
    <xf numFmtId="165" fontId="5" fillId="3" borderId="13" xfId="5" applyNumberFormat="1" applyBorder="1" applyAlignment="1">
      <alignment horizontal="right"/>
    </xf>
    <xf numFmtId="170" fontId="5" fillId="3" borderId="32" xfId="9" applyNumberFormat="1" applyFill="1" applyBorder="1" applyAlignment="1">
      <alignment horizontal="right"/>
    </xf>
    <xf numFmtId="170" fontId="5" fillId="3" borderId="33" xfId="9" applyNumberFormat="1" applyFill="1" applyBorder="1" applyAlignment="1">
      <alignment horizontal="right"/>
    </xf>
    <xf numFmtId="170" fontId="5" fillId="3" borderId="0" xfId="9" applyNumberFormat="1" applyFill="1" applyBorder="1" applyAlignment="1">
      <alignment horizontal="right"/>
    </xf>
    <xf numFmtId="49" fontId="2" fillId="0" borderId="1" xfId="2">
      <alignment horizontal="right" vertical="center"/>
    </xf>
    <xf numFmtId="164" fontId="5" fillId="3" borderId="19" xfId="5" applyNumberFormat="1" applyBorder="1" applyAlignment="1">
      <alignment horizontal="right"/>
    </xf>
    <xf numFmtId="164" fontId="4" fillId="0" borderId="25" xfId="3" applyNumberFormat="1" applyBorder="1" applyAlignment="1">
      <alignment horizontal="right"/>
    </xf>
    <xf numFmtId="164" fontId="5" fillId="3" borderId="36" xfId="5" applyNumberFormat="1" applyBorder="1" applyAlignment="1">
      <alignment horizontal="right"/>
    </xf>
    <xf numFmtId="164" fontId="5" fillId="3" borderId="131" xfId="5" applyNumberFormat="1" applyBorder="1" applyAlignment="1">
      <alignment horizontal="right"/>
    </xf>
    <xf numFmtId="164" fontId="4" fillId="0" borderId="132" xfId="3" applyNumberFormat="1" applyBorder="1" applyAlignment="1">
      <alignment horizontal="right"/>
    </xf>
    <xf numFmtId="165" fontId="5" fillId="3" borderId="126" xfId="5" applyNumberFormat="1" applyBorder="1" applyAlignment="1">
      <alignment horizontal="right"/>
    </xf>
    <xf numFmtId="165" fontId="4" fillId="0" borderId="10" xfId="3" applyNumberFormat="1" applyBorder="1" applyAlignment="1">
      <alignment horizontal="right"/>
    </xf>
    <xf numFmtId="164" fontId="5" fillId="3" borderId="136" xfId="5" applyNumberFormat="1" applyBorder="1" applyAlignment="1">
      <alignment horizontal="right"/>
    </xf>
    <xf numFmtId="165" fontId="5" fillId="3" borderId="137" xfId="5" applyNumberFormat="1" applyBorder="1" applyAlignment="1">
      <alignment horizontal="right"/>
    </xf>
    <xf numFmtId="0" fontId="5" fillId="3" borderId="6" xfId="5" applyNumberFormat="1" applyAlignment="1"/>
    <xf numFmtId="164" fontId="5" fillId="3" borderId="6" xfId="5" applyNumberFormat="1" applyAlignment="1">
      <alignment horizontal="right"/>
    </xf>
    <xf numFmtId="0" fontId="2" fillId="0" borderId="1" xfId="2" applyNumberFormat="1" applyFont="1" applyBorder="1">
      <alignment horizontal="right" vertical="center"/>
    </xf>
    <xf numFmtId="164" fontId="5" fillId="3" borderId="19" xfId="5" applyNumberFormat="1" applyBorder="1" applyAlignment="1">
      <alignment horizontal="right"/>
    </xf>
    <xf numFmtId="164" fontId="5" fillId="3" borderId="33" xfId="5" applyNumberFormat="1" applyBorder="1" applyAlignment="1">
      <alignment horizontal="right"/>
    </xf>
    <xf numFmtId="164" fontId="18" fillId="7" borderId="47" xfId="10" applyNumberFormat="1" applyBorder="1" applyAlignment="1">
      <alignment horizontal="right"/>
    </xf>
    <xf numFmtId="164" fontId="18" fillId="7" borderId="47" xfId="10" applyNumberFormat="1" applyFont="1" applyBorder="1" applyAlignment="1">
      <alignment horizontal="right"/>
    </xf>
    <xf numFmtId="0" fontId="2" fillId="0" borderId="1" xfId="2" applyNumberFormat="1">
      <alignment horizontal="right" vertical="center"/>
    </xf>
    <xf numFmtId="164" fontId="5" fillId="3" borderId="19" xfId="5" applyNumberFormat="1" applyBorder="1" applyAlignment="1">
      <alignment horizontal="right"/>
    </xf>
    <xf numFmtId="164" fontId="5" fillId="3" borderId="33" xfId="5" applyNumberFormat="1" applyBorder="1" applyAlignment="1">
      <alignment horizontal="right"/>
    </xf>
    <xf numFmtId="164" fontId="18" fillId="7" borderId="47" xfId="10" applyNumberFormat="1" applyFont="1" applyBorder="1" applyAlignment="1">
      <alignment horizontal="right"/>
    </xf>
    <xf numFmtId="0" fontId="2" fillId="0" borderId="48" xfId="2" applyNumberFormat="1" applyBorder="1">
      <alignment horizontal="right" vertical="center"/>
    </xf>
    <xf numFmtId="164" fontId="5" fillId="3" borderId="19" xfId="5" applyNumberFormat="1" applyBorder="1" applyAlignment="1">
      <alignment horizontal="right"/>
    </xf>
    <xf numFmtId="164" fontId="5" fillId="3" borderId="33" xfId="5" applyNumberFormat="1" applyBorder="1" applyAlignment="1">
      <alignment horizontal="right"/>
    </xf>
    <xf numFmtId="164" fontId="18" fillId="7" borderId="47" xfId="10" applyNumberFormat="1" applyBorder="1" applyAlignment="1">
      <alignment horizontal="right"/>
    </xf>
    <xf numFmtId="0" fontId="2" fillId="0" borderId="1" xfId="2" applyNumberFormat="1" applyBorder="1">
      <alignment horizontal="right" vertical="center"/>
    </xf>
    <xf numFmtId="164" fontId="5" fillId="3" borderId="19" xfId="5" applyNumberFormat="1" applyBorder="1" applyAlignment="1">
      <alignment horizontal="right"/>
    </xf>
    <xf numFmtId="164" fontId="5" fillId="3" borderId="33" xfId="5" applyNumberFormat="1" applyBorder="1" applyAlignment="1">
      <alignment horizontal="right"/>
    </xf>
    <xf numFmtId="164" fontId="33" fillId="6" borderId="72" xfId="10" applyNumberFormat="1" applyFont="1" applyFill="1" applyBorder="1" applyAlignment="1">
      <alignment horizontal="right"/>
    </xf>
    <xf numFmtId="0" fontId="4" fillId="5" borderId="6" xfId="0" applyFont="1" applyFill="1" applyBorder="1"/>
    <xf numFmtId="164" fontId="5" fillId="5" borderId="84" xfId="0" applyNumberFormat="1" applyFont="1" applyFill="1" applyBorder="1" applyAlignment="1">
      <alignment horizontal="right"/>
    </xf>
    <xf numFmtId="164" fontId="4" fillId="4" borderId="133" xfId="0" applyNumberFormat="1" applyFont="1" applyFill="1" applyBorder="1" applyAlignment="1">
      <alignment horizontal="right"/>
    </xf>
    <xf numFmtId="164" fontId="4" fillId="4" borderId="124" xfId="0" applyNumberFormat="1" applyFont="1" applyFill="1" applyBorder="1" applyAlignment="1">
      <alignment horizontal="right"/>
    </xf>
    <xf numFmtId="164" fontId="5" fillId="5" borderId="6" xfId="0" applyNumberFormat="1" applyFont="1" applyFill="1" applyBorder="1" applyAlignment="1">
      <alignment horizontal="right"/>
    </xf>
    <xf numFmtId="164" fontId="5" fillId="5" borderId="88" xfId="0" applyNumberFormat="1" applyFont="1" applyFill="1" applyBorder="1" applyAlignment="1">
      <alignment horizontal="right"/>
    </xf>
    <xf numFmtId="164" fontId="5" fillId="5" borderId="0" xfId="0" applyNumberFormat="1" applyFont="1" applyFill="1" applyAlignment="1">
      <alignment horizontal="right"/>
    </xf>
    <xf numFmtId="0" fontId="5" fillId="5" borderId="6" xfId="0" applyFont="1" applyFill="1" applyBorder="1"/>
    <xf numFmtId="0" fontId="5" fillId="5" borderId="0" xfId="0" applyFont="1" applyFill="1"/>
    <xf numFmtId="164" fontId="4" fillId="4" borderId="124" xfId="0" applyNumberFormat="1" applyFont="1" applyFill="1" applyBorder="1"/>
    <xf numFmtId="0" fontId="5" fillId="3" borderId="6" xfId="5" applyNumberFormat="1" applyAlignment="1"/>
    <xf numFmtId="0" fontId="4" fillId="5" borderId="6" xfId="0" applyFont="1" applyFill="1" applyBorder="1"/>
    <xf numFmtId="164" fontId="5" fillId="5" borderId="84" xfId="0" applyNumberFormat="1" applyFont="1" applyFill="1" applyBorder="1" applyAlignment="1">
      <alignment horizontal="right"/>
    </xf>
    <xf numFmtId="164" fontId="4" fillId="4" borderId="133" xfId="0" applyNumberFormat="1" applyFont="1" applyFill="1" applyBorder="1" applyAlignment="1">
      <alignment horizontal="right"/>
    </xf>
    <xf numFmtId="164" fontId="4" fillId="4" borderId="124" xfId="0" applyNumberFormat="1" applyFont="1" applyFill="1" applyBorder="1" applyAlignment="1">
      <alignment horizontal="right"/>
    </xf>
    <xf numFmtId="164" fontId="5" fillId="5" borderId="6" xfId="0" applyNumberFormat="1" applyFont="1" applyFill="1" applyBorder="1" applyAlignment="1">
      <alignment horizontal="right"/>
    </xf>
    <xf numFmtId="164" fontId="5" fillId="5" borderId="88" xfId="0" applyNumberFormat="1" applyFont="1" applyFill="1" applyBorder="1" applyAlignment="1">
      <alignment horizontal="right"/>
    </xf>
    <xf numFmtId="164" fontId="5" fillId="5" borderId="0" xfId="0" applyNumberFormat="1" applyFont="1" applyFill="1" applyAlignment="1">
      <alignment horizontal="right"/>
    </xf>
    <xf numFmtId="0" fontId="5" fillId="5" borderId="6" xfId="0" applyFont="1" applyFill="1" applyBorder="1"/>
    <xf numFmtId="0" fontId="5" fillId="5" borderId="0" xfId="0" applyFont="1" applyFill="1"/>
    <xf numFmtId="164" fontId="4" fillId="4" borderId="124" xfId="0" applyNumberFormat="1" applyFont="1" applyFill="1" applyBorder="1"/>
    <xf numFmtId="49" fontId="2" fillId="0" borderId="1" xfId="2">
      <alignment horizontal="right" vertical="center"/>
    </xf>
    <xf numFmtId="164" fontId="5" fillId="3" borderId="19" xfId="5" applyNumberFormat="1" applyBorder="1" applyAlignment="1">
      <alignment horizontal="right"/>
    </xf>
    <xf numFmtId="164" fontId="5" fillId="3" borderId="33" xfId="5" applyNumberFormat="1" applyBorder="1" applyAlignment="1">
      <alignment horizontal="right"/>
    </xf>
    <xf numFmtId="0" fontId="5" fillId="3" borderId="19" xfId="5" applyNumberFormat="1" applyBorder="1" applyAlignment="1">
      <alignment horizontal="right"/>
    </xf>
    <xf numFmtId="164" fontId="4" fillId="4" borderId="126" xfId="711" applyNumberFormat="1" applyBorder="1" applyAlignment="1">
      <alignment horizontal="right"/>
    </xf>
    <xf numFmtId="164" fontId="18" fillId="7" borderId="48" xfId="10" applyNumberFormat="1" applyBorder="1" applyAlignment="1">
      <alignment horizontal="right"/>
    </xf>
    <xf numFmtId="164" fontId="4" fillId="0" borderId="40" xfId="3" applyNumberFormat="1" applyBorder="1" applyAlignment="1">
      <alignment horizontal="right"/>
    </xf>
    <xf numFmtId="0" fontId="4" fillId="0" borderId="54" xfId="3" applyBorder="1" applyAlignment="1">
      <alignment horizontal="right"/>
    </xf>
    <xf numFmtId="164" fontId="5" fillId="3" borderId="33" xfId="5" applyNumberFormat="1" applyFill="1" applyBorder="1" applyAlignment="1">
      <alignment horizontal="right"/>
    </xf>
    <xf numFmtId="0" fontId="8" fillId="0" borderId="0" xfId="0" applyFont="1"/>
    <xf numFmtId="0" fontId="2" fillId="0" borderId="0" xfId="2" applyNumberFormat="1" applyBorder="1">
      <alignment horizontal="right" vertical="center"/>
    </xf>
    <xf numFmtId="164" fontId="5" fillId="3" borderId="6" xfId="5" applyNumberFormat="1" applyAlignment="1"/>
    <xf numFmtId="164" fontId="5" fillId="3" borderId="6" xfId="5" applyNumberFormat="1" applyAlignment="1">
      <alignment horizontal="right"/>
    </xf>
    <xf numFmtId="49" fontId="2" fillId="0" borderId="48" xfId="2" applyBorder="1">
      <alignment horizontal="right" vertical="center"/>
    </xf>
    <xf numFmtId="164" fontId="5" fillId="0" borderId="3" xfId="3" applyNumberFormat="1" applyFont="1" applyAlignment="1">
      <alignment horizontal="right"/>
    </xf>
    <xf numFmtId="164" fontId="18" fillId="7" borderId="1" xfId="10" applyNumberFormat="1" applyAlignment="1">
      <alignment horizontal="right"/>
    </xf>
    <xf numFmtId="164" fontId="33" fillId="0" borderId="1" xfId="2" applyNumberFormat="1" applyFont="1">
      <alignment horizontal="right" vertical="center"/>
    </xf>
    <xf numFmtId="164" fontId="33" fillId="0" borderId="141" xfId="0" applyNumberFormat="1" applyFont="1" applyBorder="1" applyAlignment="1">
      <alignment horizontal="right"/>
    </xf>
    <xf numFmtId="49" fontId="2" fillId="0" borderId="0" xfId="2" applyBorder="1">
      <alignment horizontal="right" vertical="center"/>
    </xf>
    <xf numFmtId="49" fontId="2" fillId="0" borderId="48" xfId="2" applyBorder="1">
      <alignment horizontal="right" vertical="center"/>
    </xf>
    <xf numFmtId="164" fontId="5" fillId="3" borderId="19" xfId="5" applyNumberFormat="1" applyBorder="1" applyAlignment="1">
      <alignment horizontal="right"/>
    </xf>
    <xf numFmtId="164" fontId="5" fillId="3" borderId="33" xfId="5" applyNumberFormat="1" applyBorder="1" applyAlignment="1">
      <alignment horizontal="right"/>
    </xf>
    <xf numFmtId="164" fontId="4" fillId="4" borderId="126" xfId="711" applyNumberFormat="1" applyBorder="1" applyAlignment="1">
      <alignment horizontal="right"/>
    </xf>
    <xf numFmtId="164" fontId="18" fillId="7" borderId="48" xfId="10" applyNumberFormat="1" applyBorder="1" applyAlignment="1">
      <alignment horizontal="right"/>
    </xf>
    <xf numFmtId="164" fontId="5" fillId="3" borderId="120" xfId="5" applyNumberFormat="1" applyBorder="1" applyAlignment="1">
      <alignment horizontal="right"/>
    </xf>
    <xf numFmtId="49" fontId="2" fillId="0" borderId="2" xfId="2" applyBorder="1">
      <alignment horizontal="right" vertical="center"/>
    </xf>
    <xf numFmtId="49" fontId="2" fillId="0" borderId="0" xfId="2" applyBorder="1">
      <alignment horizontal="right" vertical="center"/>
    </xf>
    <xf numFmtId="164" fontId="18" fillId="7" borderId="46" xfId="10" applyNumberFormat="1" applyBorder="1" applyAlignment="1">
      <alignment horizontal="right"/>
    </xf>
    <xf numFmtId="164" fontId="5" fillId="0" borderId="19" xfId="5" applyNumberFormat="1" applyFill="1" applyBorder="1" applyAlignment="1">
      <alignment horizontal="right"/>
    </xf>
    <xf numFmtId="164" fontId="5" fillId="0" borderId="33" xfId="5" applyNumberFormat="1" applyFill="1" applyBorder="1" applyAlignment="1">
      <alignment horizontal="right"/>
    </xf>
    <xf numFmtId="164" fontId="5" fillId="3" borderId="19" xfId="5" applyNumberFormat="1" applyFont="1" applyBorder="1" applyAlignment="1">
      <alignment horizontal="right"/>
    </xf>
    <xf numFmtId="49" fontId="2" fillId="0" borderId="1" xfId="2" applyBorder="1">
      <alignment horizontal="right" vertical="center"/>
    </xf>
    <xf numFmtId="164" fontId="5" fillId="3" borderId="19" xfId="5" applyNumberFormat="1" applyBorder="1" applyAlignment="1">
      <alignment horizontal="right"/>
    </xf>
    <xf numFmtId="164" fontId="5" fillId="3" borderId="33" xfId="5" applyNumberFormat="1" applyBorder="1" applyAlignment="1">
      <alignment horizontal="right"/>
    </xf>
    <xf numFmtId="0" fontId="5" fillId="3" borderId="19" xfId="5" applyNumberFormat="1" applyBorder="1" applyAlignment="1">
      <alignment horizontal="right"/>
    </xf>
    <xf numFmtId="0" fontId="5" fillId="3" borderId="17" xfId="5" applyNumberFormat="1" applyBorder="1" applyAlignment="1"/>
    <xf numFmtId="9" fontId="5" fillId="3" borderId="19" xfId="5" applyNumberFormat="1" applyBorder="1" applyAlignment="1">
      <alignment horizontal="right"/>
    </xf>
    <xf numFmtId="10" fontId="5" fillId="3" borderId="33" xfId="5" applyNumberFormat="1" applyBorder="1" applyAlignment="1">
      <alignment horizontal="right"/>
    </xf>
    <xf numFmtId="164" fontId="5" fillId="3" borderId="139" xfId="5" applyNumberFormat="1" applyBorder="1" applyAlignment="1">
      <alignment horizontal="right"/>
    </xf>
    <xf numFmtId="9" fontId="5" fillId="3" borderId="139" xfId="5" applyNumberFormat="1" applyBorder="1" applyAlignment="1">
      <alignment horizontal="right"/>
    </xf>
    <xf numFmtId="10" fontId="5" fillId="3" borderId="139" xfId="5" applyNumberFormat="1" applyBorder="1" applyAlignment="1">
      <alignment horizontal="right"/>
    </xf>
    <xf numFmtId="164" fontId="5" fillId="3" borderId="140" xfId="5" applyNumberFormat="1" applyBorder="1" applyAlignment="1">
      <alignment horizontal="right"/>
    </xf>
    <xf numFmtId="10" fontId="5" fillId="3" borderId="140" xfId="5" applyNumberFormat="1" applyBorder="1" applyAlignment="1">
      <alignment horizontal="right"/>
    </xf>
    <xf numFmtId="164" fontId="18" fillId="7" borderId="48" xfId="10" applyNumberFormat="1" applyBorder="1" applyAlignment="1">
      <alignment horizontal="right"/>
    </xf>
    <xf numFmtId="9" fontId="18" fillId="7" borderId="48" xfId="10" applyNumberFormat="1" applyBorder="1" applyAlignment="1">
      <alignment horizontal="right"/>
    </xf>
    <xf numFmtId="49" fontId="2" fillId="0" borderId="1" xfId="2" applyBorder="1">
      <alignment horizontal="right" vertical="center"/>
    </xf>
    <xf numFmtId="164" fontId="5" fillId="3" borderId="19" xfId="5" applyNumberFormat="1" applyBorder="1" applyAlignment="1">
      <alignment horizontal="right"/>
    </xf>
    <xf numFmtId="164" fontId="5" fillId="3" borderId="33" xfId="5" applyNumberFormat="1" applyBorder="1" applyAlignment="1">
      <alignment horizontal="right"/>
    </xf>
    <xf numFmtId="164" fontId="18" fillId="7" borderId="47" xfId="10" applyNumberFormat="1" applyBorder="1" applyAlignment="1">
      <alignment horizontal="right"/>
    </xf>
    <xf numFmtId="0" fontId="5" fillId="3" borderId="17" xfId="5" applyNumberFormat="1" applyBorder="1" applyAlignment="1"/>
    <xf numFmtId="9" fontId="5" fillId="3" borderId="19" xfId="5" applyNumberFormat="1" applyBorder="1" applyAlignment="1">
      <alignment horizontal="right"/>
    </xf>
    <xf numFmtId="9" fontId="5" fillId="3" borderId="33" xfId="5" applyNumberFormat="1" applyBorder="1" applyAlignment="1">
      <alignment horizontal="right"/>
    </xf>
    <xf numFmtId="9" fontId="18" fillId="7" borderId="47" xfId="10" applyNumberFormat="1" applyBorder="1" applyAlignment="1">
      <alignment horizontal="right"/>
    </xf>
    <xf numFmtId="9" fontId="5" fillId="3" borderId="142" xfId="5" applyNumberFormat="1" applyBorder="1" applyAlignment="1">
      <alignment horizontal="right"/>
    </xf>
    <xf numFmtId="0" fontId="0" fillId="0" borderId="0" xfId="0"/>
    <xf numFmtId="49" fontId="2" fillId="0" borderId="1" xfId="2" applyBorder="1">
      <alignment horizontal="right" vertical="center"/>
    </xf>
    <xf numFmtId="0" fontId="8" fillId="0" borderId="0" xfId="6">
      <alignment vertical="top"/>
    </xf>
    <xf numFmtId="164" fontId="5" fillId="3" borderId="19" xfId="5" applyNumberFormat="1" applyBorder="1" applyAlignment="1">
      <alignment horizontal="right"/>
    </xf>
    <xf numFmtId="164" fontId="5" fillId="3" borderId="33" xfId="5" applyNumberFormat="1" applyBorder="1" applyAlignment="1">
      <alignment horizontal="right"/>
    </xf>
    <xf numFmtId="164" fontId="18" fillId="7" borderId="47" xfId="10" applyNumberFormat="1" applyBorder="1" applyAlignment="1">
      <alignment horizontal="right"/>
    </xf>
    <xf numFmtId="0" fontId="5" fillId="3" borderId="17" xfId="5" applyNumberFormat="1" applyBorder="1" applyAlignment="1"/>
    <xf numFmtId="9" fontId="5" fillId="3" borderId="19" xfId="5" applyNumberFormat="1" applyBorder="1" applyAlignment="1">
      <alignment horizontal="right"/>
    </xf>
    <xf numFmtId="9" fontId="5" fillId="3" borderId="33" xfId="5" applyNumberFormat="1" applyBorder="1" applyAlignment="1">
      <alignment horizontal="right"/>
    </xf>
    <xf numFmtId="9" fontId="18" fillId="7" borderId="47" xfId="10" applyNumberFormat="1" applyBorder="1" applyAlignment="1">
      <alignment horizontal="right"/>
    </xf>
    <xf numFmtId="0" fontId="8" fillId="0" borderId="0" xfId="6" applyAlignment="1">
      <alignment vertical="top"/>
    </xf>
    <xf numFmtId="164" fontId="5" fillId="3" borderId="18" xfId="9" applyNumberFormat="1" applyFill="1" applyBorder="1" applyAlignment="1">
      <alignment horizontal="right"/>
    </xf>
    <xf numFmtId="164" fontId="5" fillId="3" borderId="18" xfId="5" applyNumberFormat="1" applyFill="1" applyBorder="1" applyAlignment="1">
      <alignment horizontal="right"/>
    </xf>
    <xf numFmtId="0" fontId="8" fillId="0" borderId="0" xfId="6" applyAlignment="1">
      <alignment vertical="top"/>
    </xf>
    <xf numFmtId="0" fontId="2" fillId="0" borderId="48" xfId="2" applyNumberFormat="1" applyBorder="1">
      <alignment horizontal="right" vertical="center"/>
    </xf>
    <xf numFmtId="164" fontId="5" fillId="3" borderId="19" xfId="5" applyNumberFormat="1" applyBorder="1" applyAlignment="1">
      <alignment horizontal="right"/>
    </xf>
    <xf numFmtId="164" fontId="5" fillId="3" borderId="33" xfId="5" applyNumberFormat="1" applyBorder="1" applyAlignment="1">
      <alignment horizontal="right"/>
    </xf>
    <xf numFmtId="167" fontId="18" fillId="7" borderId="47" xfId="10" applyNumberFormat="1" applyBorder="1" applyAlignment="1">
      <alignment horizontal="right"/>
    </xf>
    <xf numFmtId="164" fontId="5" fillId="3" borderId="19" xfId="5" applyNumberFormat="1" applyBorder="1" applyAlignment="1">
      <alignment horizontal="right"/>
    </xf>
    <xf numFmtId="164" fontId="5" fillId="3" borderId="33" xfId="5" applyNumberFormat="1" applyBorder="1" applyAlignment="1">
      <alignment horizontal="right"/>
    </xf>
    <xf numFmtId="164" fontId="18" fillId="7" borderId="47" xfId="10" applyNumberFormat="1" applyBorder="1" applyAlignment="1">
      <alignment horizontal="right"/>
    </xf>
    <xf numFmtId="49" fontId="21" fillId="0" borderId="2" xfId="2" applyFont="1" applyBorder="1">
      <alignment horizontal="right" vertical="center"/>
    </xf>
    <xf numFmtId="0" fontId="21" fillId="0" borderId="33" xfId="2" applyNumberFormat="1" applyFont="1" applyBorder="1">
      <alignment horizontal="right" vertical="center"/>
    </xf>
    <xf numFmtId="164" fontId="5" fillId="3" borderId="19" xfId="5" applyNumberFormat="1" applyBorder="1" applyAlignment="1">
      <alignment horizontal="right"/>
    </xf>
    <xf numFmtId="164" fontId="18" fillId="7" borderId="47" xfId="10" applyNumberFormat="1" applyBorder="1" applyAlignment="1">
      <alignment horizontal="right"/>
    </xf>
    <xf numFmtId="49" fontId="21" fillId="0" borderId="2" xfId="2" applyFont="1" applyBorder="1">
      <alignment horizontal="right" vertical="center"/>
    </xf>
    <xf numFmtId="164" fontId="5" fillId="0" borderId="19" xfId="5" applyNumberFormat="1" applyFill="1" applyBorder="1" applyAlignment="1">
      <alignment horizontal="right"/>
    </xf>
    <xf numFmtId="164" fontId="5" fillId="0" borderId="33" xfId="5" applyNumberFormat="1" applyFill="1" applyBorder="1" applyAlignment="1">
      <alignment horizontal="right"/>
    </xf>
    <xf numFmtId="49" fontId="21" fillId="0" borderId="0" xfId="2" applyFont="1" applyBorder="1">
      <alignment horizontal="right" vertical="center"/>
    </xf>
    <xf numFmtId="164" fontId="5" fillId="0" borderId="18" xfId="9" applyNumberFormat="1" applyFill="1" applyBorder="1" applyAlignment="1">
      <alignment horizontal="right"/>
    </xf>
    <xf numFmtId="0" fontId="2" fillId="0" borderId="2" xfId="2" applyNumberFormat="1" applyBorder="1">
      <alignment horizontal="right" vertical="center"/>
    </xf>
    <xf numFmtId="164" fontId="5" fillId="0" borderId="32" xfId="9" applyNumberFormat="1" applyFill="1" applyBorder="1" applyAlignment="1">
      <alignment horizontal="right"/>
    </xf>
    <xf numFmtId="0" fontId="5" fillId="0" borderId="16" xfId="9" applyNumberFormat="1" applyFill="1" applyBorder="1" applyAlignment="1"/>
    <xf numFmtId="167" fontId="18" fillId="7" borderId="46" xfId="10" applyNumberFormat="1" applyBorder="1" applyAlignment="1">
      <alignment horizontal="right"/>
    </xf>
    <xf numFmtId="0" fontId="5" fillId="0" borderId="18" xfId="9" applyNumberFormat="1" applyFill="1" applyBorder="1" applyAlignment="1">
      <alignment horizontal="right"/>
    </xf>
    <xf numFmtId="167" fontId="4" fillId="4" borderId="125" xfId="711" applyNumberFormat="1" applyBorder="1" applyAlignment="1">
      <alignment horizontal="right"/>
    </xf>
    <xf numFmtId="0" fontId="0" fillId="0" borderId="0" xfId="0"/>
    <xf numFmtId="49" fontId="2" fillId="0" borderId="1" xfId="2">
      <alignment horizontal="right" vertical="center"/>
    </xf>
    <xf numFmtId="0" fontId="2" fillId="0" borderId="1" xfId="2" applyNumberFormat="1" applyBorder="1">
      <alignment horizontal="right" vertical="center"/>
    </xf>
    <xf numFmtId="0" fontId="5" fillId="3" borderId="6" xfId="5" applyNumberFormat="1" applyAlignment="1"/>
    <xf numFmtId="0" fontId="17" fillId="0" borderId="0" xfId="0" applyFont="1"/>
    <xf numFmtId="0" fontId="5" fillId="3" borderId="0" xfId="5" applyNumberFormat="1" applyBorder="1" applyAlignment="1"/>
    <xf numFmtId="164" fontId="5" fillId="3" borderId="19" xfId="5" applyNumberFormat="1" applyBorder="1" applyAlignment="1">
      <alignment horizontal="right"/>
    </xf>
    <xf numFmtId="164" fontId="5" fillId="3" borderId="33" xfId="5" applyNumberFormat="1" applyBorder="1" applyAlignment="1">
      <alignment horizontal="right"/>
    </xf>
    <xf numFmtId="164" fontId="18" fillId="7" borderId="47" xfId="10" applyNumberFormat="1" applyBorder="1" applyAlignment="1">
      <alignment horizontal="right"/>
    </xf>
    <xf numFmtId="0" fontId="2" fillId="0" borderId="2" xfId="2" applyNumberFormat="1" applyBorder="1">
      <alignment horizontal="right" vertical="center"/>
    </xf>
    <xf numFmtId="0" fontId="5" fillId="3" borderId="13" xfId="5" applyNumberFormat="1" applyBorder="1" applyAlignment="1"/>
    <xf numFmtId="0" fontId="4" fillId="3" borderId="127" xfId="5" applyNumberFormat="1" applyFont="1" applyBorder="1" applyAlignment="1"/>
    <xf numFmtId="0" fontId="5" fillId="3" borderId="127" xfId="5" applyNumberFormat="1" applyBorder="1" applyAlignment="1"/>
    <xf numFmtId="167" fontId="0" fillId="0" borderId="0" xfId="0" applyNumberFormat="1"/>
    <xf numFmtId="49" fontId="31" fillId="0" borderId="0" xfId="0" applyNumberFormat="1" applyFont="1" applyFill="1" applyBorder="1" applyAlignment="1">
      <alignment horizontal="justify" vertical="top" wrapText="1"/>
    </xf>
    <xf numFmtId="0" fontId="31" fillId="12" borderId="0" xfId="0" applyNumberFormat="1" applyFont="1" applyFill="1" applyBorder="1" applyAlignment="1">
      <alignment horizontal="justify" vertical="top" wrapText="1"/>
    </xf>
    <xf numFmtId="0" fontId="31" fillId="0" borderId="0" xfId="0" applyNumberFormat="1" applyFont="1" applyFill="1" applyBorder="1" applyAlignment="1">
      <alignment horizontal="justify" vertical="top" wrapText="1"/>
    </xf>
    <xf numFmtId="49" fontId="31" fillId="12" borderId="0" xfId="0" applyNumberFormat="1" applyFont="1" applyFill="1" applyBorder="1" applyAlignment="1">
      <alignment horizontal="justify" vertical="top" wrapText="1"/>
    </xf>
    <xf numFmtId="9" fontId="5" fillId="3" borderId="18" xfId="9" applyNumberFormat="1" applyFill="1" applyBorder="1" applyAlignment="1">
      <alignment horizontal="right"/>
    </xf>
    <xf numFmtId="0" fontId="5" fillId="3" borderId="18" xfId="9" applyNumberFormat="1" applyFill="1" applyBorder="1" applyAlignment="1">
      <alignment horizontal="right"/>
    </xf>
    <xf numFmtId="164" fontId="5" fillId="10" borderId="18" xfId="5" applyNumberFormat="1" applyFill="1" applyBorder="1" applyAlignment="1">
      <alignment horizontal="right"/>
    </xf>
    <xf numFmtId="164" fontId="5" fillId="10" borderId="32" xfId="5" applyNumberFormat="1" applyFill="1" applyBorder="1" applyAlignment="1">
      <alignment horizontal="right"/>
    </xf>
    <xf numFmtId="37" fontId="5" fillId="3" borderId="19" xfId="5" applyNumberFormat="1" applyBorder="1" applyAlignment="1">
      <alignment horizontal="right"/>
    </xf>
    <xf numFmtId="37" fontId="5" fillId="3" borderId="33" xfId="5" applyNumberFormat="1" applyBorder="1" applyAlignment="1">
      <alignment horizontal="right"/>
    </xf>
    <xf numFmtId="37" fontId="5" fillId="0" borderId="18" xfId="9" applyNumberFormat="1" applyFill="1" applyBorder="1" applyAlignment="1">
      <alignment horizontal="right"/>
    </xf>
    <xf numFmtId="37" fontId="5" fillId="0" borderId="32" xfId="9" applyNumberFormat="1" applyFill="1" applyBorder="1" applyAlignment="1">
      <alignment horizontal="right"/>
    </xf>
    <xf numFmtId="37" fontId="5" fillId="3" borderId="18" xfId="9" applyNumberFormat="1" applyFill="1" applyBorder="1" applyAlignment="1">
      <alignment horizontal="right"/>
    </xf>
    <xf numFmtId="37" fontId="5" fillId="3" borderId="32" xfId="9" applyNumberFormat="1" applyFill="1" applyBorder="1" applyAlignment="1">
      <alignment horizontal="right"/>
    </xf>
    <xf numFmtId="37" fontId="5" fillId="3" borderId="16" xfId="9" applyNumberFormat="1" applyFill="1" applyBorder="1" applyAlignment="1">
      <alignment horizontal="right"/>
    </xf>
    <xf numFmtId="37" fontId="5" fillId="0" borderId="16" xfId="9" applyNumberFormat="1" applyFill="1" applyBorder="1" applyAlignment="1">
      <alignment horizontal="right"/>
    </xf>
    <xf numFmtId="37" fontId="5" fillId="3" borderId="17" xfId="5" applyNumberFormat="1" applyBorder="1" applyAlignment="1">
      <alignment horizontal="right"/>
    </xf>
    <xf numFmtId="37" fontId="4" fillId="3" borderId="127" xfId="5" applyNumberFormat="1" applyFont="1" applyBorder="1" applyAlignment="1">
      <alignment horizontal="right"/>
    </xf>
    <xf numFmtId="37" fontId="4" fillId="3" borderId="134" xfId="0" applyNumberFormat="1" applyFont="1" applyFill="1" applyBorder="1" applyAlignment="1">
      <alignment horizontal="right"/>
    </xf>
    <xf numFmtId="37" fontId="4" fillId="0" borderId="134" xfId="0" applyNumberFormat="1" applyFont="1" applyFill="1" applyBorder="1" applyAlignment="1">
      <alignment horizontal="right"/>
    </xf>
    <xf numFmtId="164" fontId="5" fillId="3" borderId="19" xfId="5" applyNumberFormat="1" applyBorder="1" applyAlignment="1"/>
    <xf numFmtId="164" fontId="4" fillId="10" borderId="135" xfId="5" applyNumberFormat="1" applyFont="1" applyFill="1" applyBorder="1" applyAlignment="1">
      <alignment horizontal="right"/>
    </xf>
    <xf numFmtId="173" fontId="5" fillId="10" borderId="18" xfId="5" applyNumberFormat="1" applyFill="1" applyBorder="1" applyAlignment="1">
      <alignment horizontal="right"/>
    </xf>
    <xf numFmtId="173" fontId="5" fillId="3" borderId="18" xfId="9" applyNumberFormat="1" applyFill="1" applyBorder="1" applyAlignment="1">
      <alignment horizontal="right"/>
    </xf>
    <xf numFmtId="173" fontId="5" fillId="0" borderId="18" xfId="9" applyNumberFormat="1" applyFill="1" applyBorder="1" applyAlignment="1">
      <alignment horizontal="right"/>
    </xf>
    <xf numFmtId="39" fontId="5" fillId="10" borderId="129" xfId="5" applyNumberFormat="1" applyFill="1" applyBorder="1" applyAlignment="1">
      <alignment horizontal="right"/>
    </xf>
    <xf numFmtId="39" fontId="5" fillId="3" borderId="129" xfId="9" applyNumberFormat="1" applyFill="1" applyBorder="1" applyAlignment="1">
      <alignment horizontal="right"/>
    </xf>
    <xf numFmtId="39" fontId="5" fillId="0" borderId="129" xfId="9" applyNumberFormat="1" applyFill="1" applyBorder="1" applyAlignment="1">
      <alignment horizontal="right"/>
    </xf>
    <xf numFmtId="39" fontId="5" fillId="3" borderId="130" xfId="5" applyNumberFormat="1" applyBorder="1" applyAlignment="1">
      <alignment horizontal="right"/>
    </xf>
    <xf numFmtId="9" fontId="5" fillId="10" borderId="18" xfId="5" applyNumberFormat="1" applyFill="1" applyBorder="1" applyAlignment="1">
      <alignment horizontal="right"/>
    </xf>
    <xf numFmtId="9" fontId="5" fillId="0" borderId="18" xfId="9" applyNumberFormat="1" applyFill="1" applyBorder="1" applyAlignment="1">
      <alignment horizontal="right"/>
    </xf>
    <xf numFmtId="39" fontId="4" fillId="10" borderId="135" xfId="5" applyNumberFormat="1" applyFont="1" applyFill="1" applyBorder="1" applyAlignment="1">
      <alignment horizontal="right"/>
    </xf>
    <xf numFmtId="39" fontId="4" fillId="3" borderId="127" xfId="5" applyNumberFormat="1" applyFont="1" applyBorder="1" applyAlignment="1">
      <alignment horizontal="right"/>
    </xf>
    <xf numFmtId="39" fontId="5" fillId="10" borderId="18" xfId="5" applyNumberFormat="1" applyFill="1" applyBorder="1" applyAlignment="1">
      <alignment horizontal="right"/>
    </xf>
    <xf numFmtId="39" fontId="5" fillId="3" borderId="18" xfId="9" applyNumberFormat="1" applyFill="1" applyBorder="1" applyAlignment="1">
      <alignment horizontal="right"/>
    </xf>
    <xf numFmtId="39" fontId="5" fillId="0" borderId="18" xfId="9" applyNumberFormat="1" applyFill="1" applyBorder="1" applyAlignment="1">
      <alignment horizontal="right"/>
    </xf>
    <xf numFmtId="39" fontId="5" fillId="3" borderId="19" xfId="5" applyNumberFormat="1" applyBorder="1" applyAlignment="1">
      <alignment horizontal="right"/>
    </xf>
    <xf numFmtId="39" fontId="5" fillId="10" borderId="32" xfId="5" applyNumberFormat="1" applyFill="1" applyBorder="1" applyAlignment="1">
      <alignment horizontal="right"/>
    </xf>
    <xf numFmtId="39" fontId="5" fillId="3" borderId="32" xfId="9" applyNumberFormat="1" applyFill="1" applyBorder="1" applyAlignment="1">
      <alignment horizontal="right"/>
    </xf>
    <xf numFmtId="39" fontId="5" fillId="0" borderId="32" xfId="9" applyNumberFormat="1" applyFill="1" applyBorder="1" applyAlignment="1">
      <alignment horizontal="right"/>
    </xf>
    <xf numFmtId="39" fontId="5" fillId="3" borderId="33" xfId="5" applyNumberFormat="1" applyBorder="1" applyAlignment="1">
      <alignment horizontal="right"/>
    </xf>
    <xf numFmtId="39" fontId="4" fillId="3" borderId="134" xfId="0" applyNumberFormat="1" applyFont="1" applyFill="1" applyBorder="1" applyAlignment="1">
      <alignment horizontal="right"/>
    </xf>
    <xf numFmtId="39" fontId="4" fillId="0" borderId="134" xfId="0" applyNumberFormat="1" applyFont="1" applyFill="1" applyBorder="1" applyAlignment="1">
      <alignment horizontal="right"/>
    </xf>
    <xf numFmtId="169" fontId="5" fillId="10" borderId="18" xfId="5" applyNumberFormat="1" applyFill="1" applyBorder="1" applyAlignment="1">
      <alignment horizontal="right"/>
    </xf>
    <xf numFmtId="169" fontId="5" fillId="3" borderId="18" xfId="9" applyNumberFormat="1" applyFill="1" applyBorder="1" applyAlignment="1">
      <alignment horizontal="right"/>
    </xf>
    <xf numFmtId="169" fontId="5" fillId="0" borderId="18" xfId="9" applyNumberFormat="1" applyFill="1" applyBorder="1" applyAlignment="1">
      <alignment horizontal="right"/>
    </xf>
    <xf numFmtId="169" fontId="5" fillId="3" borderId="19" xfId="5" applyNumberFormat="1" applyBorder="1" applyAlignment="1">
      <alignment horizontal="right"/>
    </xf>
    <xf numFmtId="169" fontId="5" fillId="10" borderId="32" xfId="5" applyNumberFormat="1" applyFill="1" applyBorder="1" applyAlignment="1">
      <alignment horizontal="right"/>
    </xf>
    <xf numFmtId="169" fontId="5" fillId="3" borderId="32" xfId="9" applyNumberFormat="1" applyFill="1" applyBorder="1" applyAlignment="1">
      <alignment horizontal="right"/>
    </xf>
    <xf numFmtId="169" fontId="5" fillId="0" borderId="32" xfId="9" applyNumberFormat="1" applyFill="1" applyBorder="1" applyAlignment="1">
      <alignment horizontal="right"/>
    </xf>
    <xf numFmtId="169" fontId="5" fillId="3" borderId="33" xfId="5" applyNumberFormat="1" applyBorder="1" applyAlignment="1">
      <alignment horizontal="right"/>
    </xf>
    <xf numFmtId="10" fontId="5" fillId="10" borderId="63" xfId="5" applyNumberFormat="1" applyFill="1" applyBorder="1" applyAlignment="1">
      <alignment horizontal="right"/>
    </xf>
    <xf numFmtId="10" fontId="5" fillId="3" borderId="63" xfId="9" applyNumberFormat="1" applyFill="1" applyBorder="1" applyAlignment="1">
      <alignment horizontal="right"/>
    </xf>
    <xf numFmtId="10" fontId="5" fillId="0" borderId="63" xfId="9" applyNumberFormat="1" applyFill="1" applyBorder="1" applyAlignment="1">
      <alignment horizontal="right"/>
    </xf>
    <xf numFmtId="39" fontId="4" fillId="3" borderId="138" xfId="711" applyNumberFormat="1" applyFont="1" applyFill="1" applyBorder="1" applyAlignment="1">
      <alignment horizontal="right"/>
    </xf>
    <xf numFmtId="39" fontId="4" fillId="0" borderId="138" xfId="711" applyNumberFormat="1" applyFont="1" applyFill="1" applyBorder="1" applyAlignment="1">
      <alignment horizontal="right"/>
    </xf>
    <xf numFmtId="39" fontId="4" fillId="3" borderId="128" xfId="5" applyNumberFormat="1" applyFont="1" applyBorder="1" applyAlignment="1">
      <alignment horizontal="right"/>
    </xf>
    <xf numFmtId="20" fontId="5" fillId="3" borderId="6" xfId="5" applyNumberFormat="1" applyAlignment="1"/>
    <xf numFmtId="49" fontId="2" fillId="0" borderId="1" xfId="2" applyBorder="1">
      <alignment horizontal="right" vertical="center"/>
    </xf>
    <xf numFmtId="37" fontId="5" fillId="3" borderId="19" xfId="5" applyNumberFormat="1" applyBorder="1" applyAlignment="1">
      <alignment horizontal="right"/>
    </xf>
    <xf numFmtId="37" fontId="5" fillId="3" borderId="33" xfId="5" applyNumberFormat="1" applyBorder="1" applyAlignment="1">
      <alignment horizontal="right"/>
    </xf>
    <xf numFmtId="37" fontId="5" fillId="3" borderId="17" xfId="5" applyNumberFormat="1" applyBorder="1" applyAlignment="1">
      <alignment horizontal="right"/>
    </xf>
    <xf numFmtId="37" fontId="4" fillId="3" borderId="127" xfId="5" applyNumberFormat="1" applyFont="1" applyBorder="1" applyAlignment="1">
      <alignment horizontal="right"/>
    </xf>
    <xf numFmtId="173" fontId="5" fillId="0" borderId="18" xfId="9" applyNumberFormat="1" applyFill="1" applyBorder="1" applyAlignment="1">
      <alignment horizontal="right"/>
    </xf>
    <xf numFmtId="39" fontId="5" fillId="3" borderId="130" xfId="5" applyNumberFormat="1" applyBorder="1" applyAlignment="1">
      <alignment horizontal="right"/>
    </xf>
    <xf numFmtId="9" fontId="5" fillId="0" borderId="18" xfId="9" applyNumberFormat="1" applyFill="1" applyBorder="1" applyAlignment="1">
      <alignment horizontal="right"/>
    </xf>
    <xf numFmtId="39" fontId="4" fillId="3" borderId="127" xfId="5" applyNumberFormat="1" applyFont="1" applyBorder="1" applyAlignment="1">
      <alignment horizontal="right"/>
    </xf>
    <xf numFmtId="39" fontId="5" fillId="3" borderId="19" xfId="5" applyNumberFormat="1" applyBorder="1" applyAlignment="1">
      <alignment horizontal="right"/>
    </xf>
    <xf numFmtId="39" fontId="5" fillId="3" borderId="33" xfId="5" applyNumberFormat="1" applyBorder="1" applyAlignment="1">
      <alignment horizontal="right"/>
    </xf>
    <xf numFmtId="169" fontId="5" fillId="3" borderId="19" xfId="5" applyNumberFormat="1" applyBorder="1" applyAlignment="1">
      <alignment horizontal="right"/>
    </xf>
    <xf numFmtId="169" fontId="5" fillId="3" borderId="33" xfId="5" applyNumberFormat="1" applyBorder="1" applyAlignment="1">
      <alignment horizontal="right"/>
    </xf>
    <xf numFmtId="10" fontId="5" fillId="0" borderId="63" xfId="9" applyNumberFormat="1" applyFill="1" applyBorder="1" applyAlignment="1">
      <alignment horizontal="right"/>
    </xf>
    <xf numFmtId="49" fontId="2" fillId="0" borderId="1" xfId="2">
      <alignment horizontal="right" vertical="center"/>
    </xf>
    <xf numFmtId="0" fontId="5" fillId="3" borderId="19" xfId="5" applyNumberFormat="1" applyBorder="1" applyAlignment="1"/>
    <xf numFmtId="49" fontId="2" fillId="0" borderId="48" xfId="2" applyBorder="1">
      <alignment horizontal="right" vertical="center"/>
    </xf>
    <xf numFmtId="164" fontId="18" fillId="7" borderId="47" xfId="10" applyNumberFormat="1" applyBorder="1" applyAlignment="1">
      <alignment horizontal="right"/>
    </xf>
    <xf numFmtId="0" fontId="5" fillId="3" borderId="17" xfId="5" applyNumberFormat="1" applyBorder="1" applyAlignment="1"/>
    <xf numFmtId="0" fontId="0" fillId="0" borderId="33" xfId="0" applyBorder="1"/>
    <xf numFmtId="167" fontId="5" fillId="3" borderId="19" xfId="5" applyNumberFormat="1" applyBorder="1" applyAlignment="1">
      <alignment horizontal="right"/>
    </xf>
    <xf numFmtId="167" fontId="5" fillId="3" borderId="33" xfId="5" applyNumberFormat="1" applyBorder="1" applyAlignment="1">
      <alignment horizontal="right"/>
    </xf>
    <xf numFmtId="0" fontId="0" fillId="0" borderId="0" xfId="0"/>
    <xf numFmtId="0" fontId="1" fillId="0" borderId="0" xfId="1" applyNumberFormat="1">
      <alignment horizontal="left"/>
    </xf>
    <xf numFmtId="0" fontId="8" fillId="0" borderId="0" xfId="6" applyAlignment="1">
      <alignment vertical="top" wrapText="1"/>
    </xf>
    <xf numFmtId="0" fontId="8" fillId="0" borderId="0" xfId="6">
      <alignment vertical="top"/>
    </xf>
    <xf numFmtId="0" fontId="0" fillId="0" borderId="0" xfId="0" applyBorder="1"/>
    <xf numFmtId="0" fontId="15" fillId="0" borderId="0" xfId="0" applyFont="1"/>
    <xf numFmtId="0" fontId="8" fillId="0" borderId="0" xfId="6" applyAlignment="1"/>
    <xf numFmtId="0" fontId="26" fillId="0" borderId="143" xfId="370" applyNumberFormat="1" applyBorder="1">
      <alignment horizontal="right" vertical="center"/>
    </xf>
    <xf numFmtId="0" fontId="26" fillId="0" borderId="115" xfId="370" applyNumberFormat="1">
      <alignment horizontal="right" vertical="center"/>
    </xf>
    <xf numFmtId="164" fontId="5" fillId="3" borderId="113" xfId="9" applyNumberFormat="1" applyFill="1" applyBorder="1" applyAlignment="1">
      <alignment horizontal="right"/>
    </xf>
    <xf numFmtId="164" fontId="5" fillId="3" borderId="114" xfId="5" applyNumberFormat="1" applyBorder="1" applyAlignment="1">
      <alignment horizontal="right"/>
    </xf>
    <xf numFmtId="0" fontId="70" fillId="13" borderId="144" xfId="712" applyNumberFormat="1" applyFont="1" applyBorder="1"/>
    <xf numFmtId="164" fontId="71" fillId="13" borderId="145" xfId="712" applyNumberFormat="1" applyFont="1" applyBorder="1" applyAlignment="1">
      <alignment horizontal="right"/>
    </xf>
    <xf numFmtId="164" fontId="69" fillId="13" borderId="145" xfId="712" applyNumberFormat="1" applyBorder="1" applyAlignment="1">
      <alignment horizontal="right"/>
    </xf>
    <xf numFmtId="164" fontId="69" fillId="13" borderId="146" xfId="712" applyNumberFormat="1" applyBorder="1" applyAlignment="1">
      <alignment horizontal="right"/>
    </xf>
    <xf numFmtId="164" fontId="69" fillId="13" borderId="144" xfId="712" applyNumberFormat="1" applyBorder="1"/>
    <xf numFmtId="168" fontId="4" fillId="10" borderId="18" xfId="5" applyNumberFormat="1" applyFont="1" applyFill="1" applyBorder="1" applyAlignment="1">
      <alignment horizontal="right"/>
    </xf>
    <xf numFmtId="166" fontId="4" fillId="3" borderId="114" xfId="5" applyNumberFormat="1" applyFont="1" applyBorder="1" applyAlignment="1">
      <alignment horizontal="right"/>
    </xf>
    <xf numFmtId="166" fontId="4" fillId="3" borderId="6" xfId="5" applyNumberFormat="1" applyFont="1" applyAlignment="1">
      <alignment horizontal="right"/>
    </xf>
    <xf numFmtId="164" fontId="4" fillId="3" borderId="6" xfId="5" applyNumberFormat="1" applyFont="1" applyAlignment="1">
      <alignment horizontal="right"/>
    </xf>
    <xf numFmtId="0" fontId="5" fillId="3" borderId="115" xfId="5" applyNumberFormat="1" applyBorder="1" applyAlignment="1"/>
    <xf numFmtId="164" fontId="5" fillId="10" borderId="117" xfId="5" applyNumberFormat="1" applyFill="1" applyBorder="1" applyAlignment="1">
      <alignment horizontal="right"/>
    </xf>
    <xf numFmtId="164" fontId="5" fillId="3" borderId="116" xfId="5" applyNumberFormat="1" applyBorder="1" applyAlignment="1">
      <alignment horizontal="right"/>
    </xf>
    <xf numFmtId="0" fontId="5" fillId="3" borderId="144" xfId="5" applyNumberFormat="1" applyBorder="1" applyAlignment="1"/>
    <xf numFmtId="168" fontId="5" fillId="10" borderId="145" xfId="5" applyNumberFormat="1" applyFill="1" applyBorder="1" applyAlignment="1">
      <alignment horizontal="right"/>
    </xf>
    <xf numFmtId="166" fontId="5" fillId="3" borderId="146" xfId="5" applyNumberFormat="1" applyBorder="1" applyAlignment="1">
      <alignment horizontal="right"/>
    </xf>
    <xf numFmtId="0" fontId="4" fillId="0" borderId="3" xfId="3" applyNumberFormat="1" applyAlignment="1"/>
    <xf numFmtId="0" fontId="4" fillId="9" borderId="147" xfId="3" applyNumberFormat="1" applyFill="1" applyBorder="1" applyAlignment="1">
      <alignment horizontal="right"/>
    </xf>
    <xf numFmtId="0" fontId="4" fillId="3" borderId="148" xfId="711" applyNumberFormat="1" applyFill="1" applyBorder="1" applyAlignment="1">
      <alignment horizontal="right"/>
    </xf>
    <xf numFmtId="166" fontId="4" fillId="3" borderId="148" xfId="711" applyNumberFormat="1" applyFill="1" applyBorder="1" applyAlignment="1">
      <alignment horizontal="right"/>
    </xf>
    <xf numFmtId="166" fontId="4" fillId="0" borderId="148" xfId="711" applyNumberFormat="1" applyFill="1" applyBorder="1" applyAlignment="1">
      <alignment horizontal="right"/>
    </xf>
    <xf numFmtId="166" fontId="4" fillId="0" borderId="149" xfId="3" applyNumberFormat="1" applyBorder="1" applyAlignment="1">
      <alignment horizontal="right"/>
    </xf>
    <xf numFmtId="166" fontId="4" fillId="0" borderId="150" xfId="3" applyNumberFormat="1" applyBorder="1" applyAlignment="1">
      <alignment horizontal="right"/>
    </xf>
    <xf numFmtId="0" fontId="4" fillId="0" borderId="115" xfId="3" applyNumberFormat="1" applyBorder="1" applyAlignment="1"/>
    <xf numFmtId="0" fontId="4" fillId="9" borderId="117" xfId="3" applyNumberFormat="1" applyFill="1" applyBorder="1" applyAlignment="1">
      <alignment horizontal="right"/>
    </xf>
    <xf numFmtId="0" fontId="4" fillId="3" borderId="117" xfId="711" applyNumberFormat="1" applyFill="1" applyBorder="1" applyAlignment="1">
      <alignment horizontal="right"/>
    </xf>
    <xf numFmtId="166" fontId="4" fillId="0" borderId="117" xfId="711" applyNumberFormat="1" applyFill="1" applyBorder="1" applyAlignment="1">
      <alignment horizontal="right"/>
    </xf>
    <xf numFmtId="166" fontId="4" fillId="0" borderId="116" xfId="3" applyNumberFormat="1" applyFill="1" applyBorder="1" applyAlignment="1">
      <alignment horizontal="right"/>
    </xf>
    <xf numFmtId="166" fontId="4" fillId="0" borderId="116" xfId="3" applyNumberFormat="1" applyBorder="1" applyAlignment="1">
      <alignment horizontal="right"/>
    </xf>
    <xf numFmtId="0" fontId="5" fillId="10" borderId="18" xfId="5" applyNumberFormat="1" applyFill="1" applyBorder="1" applyAlignment="1">
      <alignment horizontal="right"/>
    </xf>
    <xf numFmtId="0" fontId="5" fillId="3" borderId="113" xfId="9" applyNumberFormat="1" applyFill="1" applyBorder="1" applyAlignment="1"/>
    <xf numFmtId="166" fontId="5" fillId="3" borderId="113" xfId="9" applyNumberFormat="1" applyFill="1" applyBorder="1" applyAlignment="1"/>
    <xf numFmtId="166" fontId="5" fillId="0" borderId="113" xfId="9" applyNumberFormat="1" applyFill="1" applyBorder="1" applyAlignment="1"/>
    <xf numFmtId="166" fontId="5" fillId="3" borderId="114" xfId="5" applyNumberFormat="1" applyBorder="1" applyAlignment="1"/>
    <xf numFmtId="168" fontId="5" fillId="10" borderId="18" xfId="5" applyNumberFormat="1" applyFill="1" applyBorder="1" applyAlignment="1">
      <alignment horizontal="right"/>
    </xf>
    <xf numFmtId="166" fontId="5" fillId="3" borderId="18" xfId="9" applyNumberFormat="1" applyFill="1" applyBorder="1" applyAlignment="1"/>
    <xf numFmtId="166" fontId="5" fillId="0" borderId="18" xfId="9" applyNumberFormat="1" applyFill="1" applyBorder="1" applyAlignment="1"/>
    <xf numFmtId="166" fontId="5" fillId="3" borderId="19" xfId="5" applyNumberFormat="1" applyBorder="1" applyAlignment="1"/>
    <xf numFmtId="168" fontId="5" fillId="10" borderId="32" xfId="5" applyNumberFormat="1" applyFill="1" applyBorder="1" applyAlignment="1">
      <alignment horizontal="right"/>
    </xf>
    <xf numFmtId="0" fontId="5" fillId="3" borderId="32" xfId="9" applyNumberFormat="1" applyFill="1" applyBorder="1" applyAlignment="1"/>
    <xf numFmtId="166" fontId="5" fillId="3" borderId="32" xfId="9" applyNumberFormat="1" applyFill="1" applyBorder="1" applyAlignment="1"/>
    <xf numFmtId="166" fontId="5" fillId="0" borderId="32" xfId="9" applyNumberFormat="1" applyFill="1" applyBorder="1" applyAlignment="1"/>
    <xf numFmtId="166" fontId="5" fillId="3" borderId="33" xfId="5" applyNumberFormat="1" applyBorder="1" applyAlignment="1"/>
    <xf numFmtId="0" fontId="5" fillId="0" borderId="151" xfId="3" applyNumberFormat="1" applyFont="1" applyBorder="1" applyAlignment="1"/>
    <xf numFmtId="0" fontId="5" fillId="9" borderId="152" xfId="3" applyNumberFormat="1" applyFont="1" applyFill="1" applyBorder="1" applyAlignment="1">
      <alignment horizontal="right"/>
    </xf>
    <xf numFmtId="168" fontId="5" fillId="3" borderId="152" xfId="711" applyNumberFormat="1" applyFont="1" applyFill="1" applyBorder="1" applyAlignment="1"/>
    <xf numFmtId="166" fontId="5" fillId="3" borderId="152" xfId="711" applyNumberFormat="1" applyFont="1" applyFill="1" applyBorder="1" applyAlignment="1"/>
    <xf numFmtId="166" fontId="5" fillId="0" borderId="153" xfId="3" applyNumberFormat="1" applyFont="1" applyBorder="1" applyAlignment="1"/>
    <xf numFmtId="164" fontId="4" fillId="4" borderId="123" xfId="711" applyAlignment="1"/>
    <xf numFmtId="164" fontId="4" fillId="4" borderId="125" xfId="711" applyNumberFormat="1" applyBorder="1" applyAlignment="1">
      <alignment horizontal="right"/>
    </xf>
    <xf numFmtId="164" fontId="4" fillId="4" borderId="124" xfId="711" applyBorder="1" applyAlignment="1"/>
    <xf numFmtId="49" fontId="5" fillId="3" borderId="6" xfId="5" applyNumberFormat="1" applyAlignment="1"/>
    <xf numFmtId="49" fontId="69" fillId="13" borderId="144" xfId="712" applyBorder="1" applyAlignment="1">
      <alignment horizontal="left"/>
    </xf>
    <xf numFmtId="0" fontId="4" fillId="0" borderId="154" xfId="3" applyNumberFormat="1" applyBorder="1" applyAlignment="1"/>
    <xf numFmtId="164" fontId="4" fillId="9" borderId="155" xfId="3" applyNumberFormat="1" applyFill="1" applyBorder="1" applyAlignment="1">
      <alignment horizontal="right"/>
    </xf>
    <xf numFmtId="164" fontId="4" fillId="3" borderId="155" xfId="711" applyNumberFormat="1" applyFill="1" applyBorder="1" applyAlignment="1">
      <alignment horizontal="right"/>
    </xf>
    <xf numFmtId="49" fontId="5" fillId="3" borderId="112" xfId="5" applyNumberFormat="1" applyBorder="1" applyAlignment="1"/>
    <xf numFmtId="0" fontId="5" fillId="10" borderId="110" xfId="5" applyNumberFormat="1" applyFill="1" applyBorder="1" applyAlignment="1">
      <alignment horizontal="right"/>
    </xf>
    <xf numFmtId="164" fontId="5" fillId="3" borderId="110" xfId="9" applyNumberFormat="1" applyFill="1" applyBorder="1" applyAlignment="1">
      <alignment horizontal="right"/>
    </xf>
    <xf numFmtId="0" fontId="8" fillId="0" borderId="0" xfId="6" applyFont="1" applyAlignment="1">
      <alignment vertical="top"/>
    </xf>
    <xf numFmtId="0" fontId="26" fillId="0" borderId="117" xfId="370" applyNumberFormat="1" applyBorder="1" applyAlignment="1">
      <alignment horizontal="right" vertical="center"/>
    </xf>
    <xf numFmtId="0" fontId="26" fillId="0" borderId="115" xfId="370" applyNumberFormat="1" applyAlignment="1">
      <alignment horizontal="right" vertical="center"/>
    </xf>
    <xf numFmtId="49" fontId="26" fillId="0" borderId="115" xfId="370" applyAlignment="1">
      <alignment horizontal="right" vertical="center"/>
    </xf>
    <xf numFmtId="164" fontId="4" fillId="4" borderId="148" xfId="711" applyNumberFormat="1" applyBorder="1" applyAlignment="1">
      <alignment horizontal="right"/>
    </xf>
    <xf numFmtId="0" fontId="11" fillId="0" borderId="0" xfId="7" applyAlignment="1"/>
    <xf numFmtId="0" fontId="11" fillId="0" borderId="0" xfId="7"/>
    <xf numFmtId="0" fontId="73" fillId="0" borderId="0" xfId="7" applyFont="1"/>
    <xf numFmtId="0" fontId="52" fillId="0" borderId="115" xfId="370" applyNumberFormat="1" applyFont="1" applyAlignment="1">
      <alignment horizontal="left" vertical="center"/>
    </xf>
    <xf numFmtId="0" fontId="69" fillId="13" borderId="115" xfId="712" applyNumberFormat="1"/>
    <xf numFmtId="3" fontId="69" fillId="13" borderId="115" xfId="712" applyNumberFormat="1"/>
    <xf numFmtId="0" fontId="11" fillId="0" borderId="0" xfId="7" applyFont="1"/>
    <xf numFmtId="49" fontId="52" fillId="0" borderId="0" xfId="370" applyFont="1" applyBorder="1" applyAlignment="1">
      <alignment horizontal="left" vertical="center"/>
    </xf>
    <xf numFmtId="0" fontId="52" fillId="0" borderId="0" xfId="370" applyNumberFormat="1" applyFont="1" applyBorder="1" applyAlignment="1">
      <alignment horizontal="left" vertical="center"/>
    </xf>
    <xf numFmtId="49" fontId="26" fillId="0" borderId="115" xfId="370" applyAlignment="1"/>
    <xf numFmtId="49" fontId="26" fillId="0" borderId="115" xfId="370" applyAlignment="1">
      <alignment horizontal="right" wrapText="1"/>
    </xf>
    <xf numFmtId="49" fontId="26" fillId="0" borderId="115" xfId="370" applyAlignment="1">
      <alignment horizontal="right"/>
    </xf>
    <xf numFmtId="164" fontId="4" fillId="4" borderId="52" xfId="711" applyNumberFormat="1" applyBorder="1" applyAlignment="1">
      <alignment horizontal="right"/>
    </xf>
    <xf numFmtId="49" fontId="5" fillId="3" borderId="6" xfId="5" applyNumberFormat="1" applyAlignment="1">
      <alignment horizontal="left"/>
    </xf>
    <xf numFmtId="164" fontId="5" fillId="4" borderId="64" xfId="9" applyNumberFormat="1" applyBorder="1" applyAlignment="1">
      <alignment horizontal="right"/>
    </xf>
    <xf numFmtId="49" fontId="5" fillId="3" borderId="35" xfId="5" applyNumberFormat="1" applyBorder="1" applyAlignment="1">
      <alignment horizontal="left"/>
    </xf>
    <xf numFmtId="164" fontId="5" fillId="3" borderId="156" xfId="5" applyNumberFormat="1" applyBorder="1" applyAlignment="1">
      <alignment horizontal="right"/>
    </xf>
    <xf numFmtId="164" fontId="5" fillId="4" borderId="157" xfId="9" applyNumberFormat="1" applyBorder="1" applyAlignment="1">
      <alignment horizontal="right"/>
    </xf>
    <xf numFmtId="49" fontId="69" fillId="13" borderId="158" xfId="712" applyBorder="1" applyAlignment="1"/>
    <xf numFmtId="164" fontId="69" fillId="13" borderId="159" xfId="712" applyNumberFormat="1" applyBorder="1" applyAlignment="1">
      <alignment horizontal="right"/>
    </xf>
    <xf numFmtId="164" fontId="69" fillId="13" borderId="160" xfId="712" applyNumberFormat="1" applyBorder="1" applyAlignment="1">
      <alignment horizontal="right"/>
    </xf>
    <xf numFmtId="164" fontId="69" fillId="13" borderId="161" xfId="712" applyNumberFormat="1" applyBorder="1" applyAlignment="1">
      <alignment horizontal="right"/>
    </xf>
    <xf numFmtId="164" fontId="26" fillId="0" borderId="115" xfId="370" applyNumberFormat="1" applyAlignment="1">
      <alignment horizontal="left"/>
    </xf>
    <xf numFmtId="49" fontId="69" fillId="14" borderId="144" xfId="712" applyFill="1" applyBorder="1" applyAlignment="1">
      <alignment horizontal="left"/>
    </xf>
    <xf numFmtId="164" fontId="69" fillId="14" borderId="145" xfId="712" applyNumberFormat="1" applyFill="1" applyBorder="1" applyAlignment="1">
      <alignment horizontal="right"/>
    </xf>
    <xf numFmtId="164" fontId="69" fillId="14" borderId="146" xfId="712" applyNumberFormat="1" applyFill="1" applyBorder="1" applyAlignment="1">
      <alignment horizontal="right"/>
    </xf>
    <xf numFmtId="164" fontId="69" fillId="14" borderId="162" xfId="712" applyNumberFormat="1" applyFill="1" applyBorder="1" applyAlignment="1">
      <alignment horizontal="right"/>
    </xf>
    <xf numFmtId="0" fontId="0" fillId="0" borderId="0" xfId="0" applyAlignment="1"/>
    <xf numFmtId="49" fontId="52" fillId="0" borderId="0" xfId="370" applyFont="1" applyBorder="1" applyAlignment="1">
      <alignment horizontal="left"/>
    </xf>
    <xf numFmtId="49" fontId="26" fillId="0" borderId="115" xfId="370" applyAlignment="1">
      <alignment horizontal="left"/>
    </xf>
    <xf numFmtId="164" fontId="4" fillId="4" borderId="124" xfId="711" applyBorder="1" applyAlignment="1">
      <alignment horizontal="left"/>
    </xf>
    <xf numFmtId="164" fontId="5" fillId="4" borderId="65" xfId="9" applyNumberFormat="1" applyBorder="1" applyAlignment="1">
      <alignment horizontal="right"/>
    </xf>
    <xf numFmtId="164" fontId="69" fillId="13" borderId="163" xfId="712" applyNumberFormat="1" applyBorder="1" applyAlignment="1">
      <alignment horizontal="right"/>
    </xf>
    <xf numFmtId="49" fontId="26" fillId="0" borderId="0" xfId="370" applyBorder="1">
      <alignment horizontal="right" vertical="center"/>
    </xf>
    <xf numFmtId="49" fontId="4" fillId="0" borderId="0" xfId="3" applyNumberFormat="1" applyBorder="1" applyAlignment="1">
      <alignment horizontal="left" vertical="center"/>
    </xf>
    <xf numFmtId="164" fontId="26" fillId="0" borderId="32" xfId="370" applyNumberFormat="1" applyBorder="1">
      <alignment horizontal="right" vertical="center"/>
    </xf>
    <xf numFmtId="164" fontId="26" fillId="0" borderId="33" xfId="370" applyNumberFormat="1" applyBorder="1">
      <alignment horizontal="right" vertical="center"/>
    </xf>
    <xf numFmtId="164" fontId="26" fillId="0" borderId="65" xfId="370" applyNumberFormat="1" applyBorder="1">
      <alignment horizontal="right" vertical="center"/>
    </xf>
    <xf numFmtId="164" fontId="26" fillId="0" borderId="0" xfId="370" applyNumberFormat="1" applyBorder="1">
      <alignment horizontal="right" vertical="center"/>
    </xf>
    <xf numFmtId="164" fontId="4" fillId="4" borderId="164" xfId="711" applyNumberFormat="1" applyBorder="1" applyAlignment="1">
      <alignment horizontal="right"/>
    </xf>
    <xf numFmtId="164" fontId="4" fillId="4" borderId="98" xfId="711" applyNumberFormat="1" applyBorder="1" applyAlignment="1">
      <alignment horizontal="right"/>
    </xf>
    <xf numFmtId="164" fontId="4" fillId="4" borderId="137" xfId="711" applyNumberFormat="1" applyBorder="1" applyAlignment="1">
      <alignment horizontal="right"/>
    </xf>
    <xf numFmtId="164" fontId="5" fillId="4" borderId="6" xfId="9" applyNumberFormat="1" applyBorder="1" applyAlignment="1">
      <alignment horizontal="right"/>
    </xf>
    <xf numFmtId="164" fontId="5" fillId="4" borderId="0" xfId="9" applyNumberFormat="1" applyBorder="1" applyAlignment="1">
      <alignment horizontal="right"/>
    </xf>
    <xf numFmtId="0" fontId="5" fillId="3" borderId="112" xfId="5" applyNumberFormat="1" applyBorder="1" applyAlignment="1"/>
    <xf numFmtId="164" fontId="5" fillId="3" borderId="110" xfId="5" applyNumberFormat="1" applyBorder="1" applyAlignment="1">
      <alignment horizontal="right"/>
    </xf>
    <xf numFmtId="164" fontId="5" fillId="3" borderId="111" xfId="5" applyNumberFormat="1" applyBorder="1" applyAlignment="1">
      <alignment horizontal="right"/>
    </xf>
    <xf numFmtId="164" fontId="5" fillId="4" borderId="112" xfId="9" applyNumberFormat="1" applyBorder="1" applyAlignment="1">
      <alignment horizontal="right"/>
    </xf>
    <xf numFmtId="49" fontId="4" fillId="0" borderId="3" xfId="3" applyNumberFormat="1" applyAlignment="1">
      <alignment horizontal="left" vertical="center"/>
    </xf>
    <xf numFmtId="164" fontId="4" fillId="0" borderId="147" xfId="3" applyNumberFormat="1" applyBorder="1" applyAlignment="1">
      <alignment horizontal="right" vertical="center"/>
    </xf>
    <xf numFmtId="164" fontId="4" fillId="0" borderId="40" xfId="3" applyNumberFormat="1" applyBorder="1" applyAlignment="1">
      <alignment horizontal="right" vertical="center"/>
    </xf>
    <xf numFmtId="164" fontId="4" fillId="0" borderId="165" xfId="3" applyNumberFormat="1" applyBorder="1" applyAlignment="1">
      <alignment horizontal="right" vertical="center"/>
    </xf>
    <xf numFmtId="164" fontId="4" fillId="0" borderId="3" xfId="3" applyNumberFormat="1" applyAlignment="1">
      <alignment horizontal="right" vertical="center"/>
    </xf>
    <xf numFmtId="164" fontId="4" fillId="4" borderId="123" xfId="711" applyAlignment="1">
      <alignment horizontal="left"/>
    </xf>
    <xf numFmtId="164" fontId="4" fillId="4" borderId="166" xfId="711" applyNumberFormat="1" applyBorder="1" applyAlignment="1">
      <alignment horizontal="right"/>
    </xf>
    <xf numFmtId="164" fontId="4" fillId="4" borderId="131" xfId="711" applyNumberFormat="1" applyBorder="1" applyAlignment="1">
      <alignment horizontal="right"/>
    </xf>
    <xf numFmtId="164" fontId="4" fillId="4" borderId="123" xfId="711" applyNumberFormat="1" applyAlignment="1">
      <alignment horizontal="right"/>
    </xf>
    <xf numFmtId="0" fontId="5" fillId="3" borderId="80" xfId="5" applyNumberFormat="1" applyBorder="1" applyAlignment="1"/>
    <xf numFmtId="164" fontId="5" fillId="3" borderId="53" xfId="5" applyNumberFormat="1" applyBorder="1" applyAlignment="1">
      <alignment horizontal="right"/>
    </xf>
    <xf numFmtId="164" fontId="5" fillId="4" borderId="80" xfId="9" applyNumberFormat="1" applyBorder="1" applyAlignment="1">
      <alignment horizontal="right"/>
    </xf>
    <xf numFmtId="164" fontId="4" fillId="4" borderId="124" xfId="711" applyNumberFormat="1" applyBorder="1" applyAlignment="1">
      <alignment horizontal="right"/>
    </xf>
    <xf numFmtId="49" fontId="26" fillId="0" borderId="115" xfId="370" applyAlignment="1">
      <alignment horizontal="left" vertical="center"/>
    </xf>
    <xf numFmtId="164" fontId="26" fillId="0" borderId="117" xfId="370" applyNumberFormat="1" applyBorder="1">
      <alignment horizontal="right" vertical="center"/>
    </xf>
    <xf numFmtId="164" fontId="26" fillId="0" borderId="116" xfId="370" applyNumberFormat="1" applyBorder="1">
      <alignment horizontal="right" vertical="center"/>
    </xf>
    <xf numFmtId="164" fontId="26" fillId="0" borderId="162" xfId="370" applyNumberFormat="1" applyBorder="1">
      <alignment horizontal="right" vertical="center"/>
    </xf>
    <xf numFmtId="164" fontId="26" fillId="0" borderId="115" xfId="370" applyNumberFormat="1">
      <alignment horizontal="right" vertical="center"/>
    </xf>
    <xf numFmtId="49" fontId="69" fillId="13" borderId="115" xfId="712" applyAlignment="1">
      <alignment horizontal="left"/>
    </xf>
    <xf numFmtId="164" fontId="69" fillId="13" borderId="144" xfId="712" applyNumberFormat="1" applyBorder="1" applyAlignment="1">
      <alignment horizontal="right"/>
    </xf>
    <xf numFmtId="164" fontId="4" fillId="4" borderId="167" xfId="711" applyNumberFormat="1" applyBorder="1" applyAlignment="1">
      <alignment horizontal="right"/>
    </xf>
    <xf numFmtId="164" fontId="69" fillId="14" borderId="163" xfId="712" applyNumberFormat="1" applyFill="1" applyBorder="1" applyAlignment="1">
      <alignment horizontal="right"/>
    </xf>
    <xf numFmtId="164" fontId="5" fillId="2" borderId="6" xfId="4" applyNumberFormat="1" applyBorder="1">
      <alignment horizontal="right" vertical="center"/>
    </xf>
    <xf numFmtId="37" fontId="4" fillId="4" borderId="164" xfId="711" applyNumberFormat="1" applyBorder="1" applyAlignment="1">
      <alignment horizontal="right"/>
    </xf>
    <xf numFmtId="37" fontId="5" fillId="3" borderId="18" xfId="5" applyNumberFormat="1" applyBorder="1" applyAlignment="1">
      <alignment horizontal="right"/>
    </xf>
    <xf numFmtId="37" fontId="5" fillId="3" borderId="32" xfId="5" applyNumberFormat="1" applyBorder="1" applyAlignment="1">
      <alignment horizontal="right"/>
    </xf>
    <xf numFmtId="0" fontId="4" fillId="4" borderId="98" xfId="711" applyNumberFormat="1" applyBorder="1" applyAlignment="1">
      <alignment horizontal="right"/>
    </xf>
    <xf numFmtId="37" fontId="69" fillId="13" borderId="145" xfId="712" applyNumberFormat="1" applyBorder="1" applyAlignment="1">
      <alignment horizontal="right"/>
    </xf>
    <xf numFmtId="49" fontId="52" fillId="0" borderId="115" xfId="370" applyFont="1" applyBorder="1" applyAlignment="1">
      <alignment horizontal="left"/>
    </xf>
    <xf numFmtId="0" fontId="4" fillId="0" borderId="0" xfId="3" applyNumberFormat="1" applyBorder="1" applyAlignment="1"/>
    <xf numFmtId="0" fontId="5" fillId="5" borderId="112" xfId="0" applyFont="1" applyFill="1" applyBorder="1"/>
    <xf numFmtId="164" fontId="5" fillId="4" borderId="168" xfId="9" applyNumberFormat="1" applyBorder="1" applyAlignment="1">
      <alignment horizontal="right"/>
    </xf>
    <xf numFmtId="0" fontId="5" fillId="5" borderId="35" xfId="0" applyFont="1" applyFill="1" applyBorder="1"/>
    <xf numFmtId="164" fontId="69" fillId="13" borderId="169" xfId="712" applyNumberFormat="1" applyBorder="1" applyAlignment="1">
      <alignment horizontal="right"/>
    </xf>
    <xf numFmtId="164" fontId="69" fillId="13" borderId="170" xfId="712" applyNumberFormat="1" applyBorder="1" applyAlignment="1">
      <alignment horizontal="right"/>
    </xf>
    <xf numFmtId="164" fontId="69" fillId="13" borderId="171" xfId="712" applyNumberFormat="1" applyBorder="1" applyAlignment="1">
      <alignment horizontal="right"/>
    </xf>
    <xf numFmtId="3" fontId="5" fillId="3" borderId="6" xfId="5" applyAlignment="1"/>
    <xf numFmtId="3" fontId="5" fillId="3" borderId="0" xfId="5" applyBorder="1" applyAlignment="1"/>
    <xf numFmtId="164" fontId="26" fillId="0" borderId="115" xfId="370" applyNumberFormat="1" applyAlignment="1">
      <alignment horizontal="right" vertical="center"/>
    </xf>
    <xf numFmtId="49" fontId="69" fillId="13" borderId="144" xfId="712" applyBorder="1"/>
    <xf numFmtId="164" fontId="69" fillId="13" borderId="163" xfId="712" applyNumberFormat="1" applyBorder="1"/>
    <xf numFmtId="0" fontId="69" fillId="13" borderId="144" xfId="712" applyNumberFormat="1" applyBorder="1"/>
    <xf numFmtId="0" fontId="4" fillId="0" borderId="0" xfId="3" applyNumberFormat="1" applyBorder="1" applyAlignment="1">
      <alignment horizontal="left" vertical="center"/>
    </xf>
    <xf numFmtId="0" fontId="4" fillId="0" borderId="3" xfId="3" applyNumberFormat="1" applyAlignment="1">
      <alignment horizontal="left" vertical="center"/>
    </xf>
    <xf numFmtId="164" fontId="4" fillId="4" borderId="164" xfId="711" applyNumberFormat="1" applyFont="1" applyBorder="1" applyAlignment="1">
      <alignment horizontal="right"/>
    </xf>
    <xf numFmtId="164" fontId="5" fillId="4" borderId="164" xfId="711" applyNumberFormat="1" applyFont="1" applyBorder="1" applyAlignment="1">
      <alignment horizontal="right"/>
    </xf>
    <xf numFmtId="0" fontId="26" fillId="0" borderId="115" xfId="370" applyNumberFormat="1" applyAlignment="1">
      <alignment horizontal="left" vertical="center"/>
    </xf>
    <xf numFmtId="49" fontId="5" fillId="3" borderId="6" xfId="5" applyNumberFormat="1" applyAlignment="1">
      <alignment horizontal="left" vertical="center"/>
    </xf>
    <xf numFmtId="164" fontId="5" fillId="3" borderId="113" xfId="5" applyNumberFormat="1" applyBorder="1" applyAlignment="1">
      <alignment horizontal="right" vertical="center"/>
    </xf>
    <xf numFmtId="164" fontId="5" fillId="3" borderId="114" xfId="5" applyNumberFormat="1" applyBorder="1" applyAlignment="1">
      <alignment horizontal="right" vertical="center"/>
    </xf>
    <xf numFmtId="164" fontId="5" fillId="4" borderId="172" xfId="9" applyNumberFormat="1" applyBorder="1" applyAlignment="1">
      <alignment horizontal="right" vertical="center"/>
    </xf>
    <xf numFmtId="49" fontId="5" fillId="3" borderId="0" xfId="5" applyNumberFormat="1" applyBorder="1" applyAlignment="1">
      <alignment horizontal="left" vertical="center"/>
    </xf>
    <xf numFmtId="164" fontId="5" fillId="3" borderId="32" xfId="5" applyNumberFormat="1" applyBorder="1" applyAlignment="1">
      <alignment horizontal="right" vertical="center"/>
    </xf>
    <xf numFmtId="164" fontId="5" fillId="3" borderId="33" xfId="5" applyNumberFormat="1" applyBorder="1" applyAlignment="1">
      <alignment horizontal="right" vertical="center"/>
    </xf>
    <xf numFmtId="164" fontId="5" fillId="4" borderId="65" xfId="9" applyNumberFormat="1" applyBorder="1" applyAlignment="1">
      <alignment horizontal="right" vertical="center"/>
    </xf>
    <xf numFmtId="164" fontId="4" fillId="4" borderId="164" xfId="711" applyNumberFormat="1" applyBorder="1" applyAlignment="1">
      <alignment horizontal="right" vertical="center"/>
    </xf>
    <xf numFmtId="164" fontId="4" fillId="4" borderId="98" xfId="711" applyNumberFormat="1" applyBorder="1" applyAlignment="1">
      <alignment horizontal="right" vertical="center"/>
    </xf>
    <xf numFmtId="164" fontId="4" fillId="4" borderId="167" xfId="711" applyNumberFormat="1" applyBorder="1" applyAlignment="1">
      <alignment horizontal="right" vertical="center"/>
    </xf>
    <xf numFmtId="164" fontId="5" fillId="3" borderId="18" xfId="5" applyNumberFormat="1" applyBorder="1" applyAlignment="1">
      <alignment horizontal="right" vertical="center"/>
    </xf>
    <xf numFmtId="164" fontId="5" fillId="3" borderId="19" xfId="5" applyNumberFormat="1" applyBorder="1" applyAlignment="1">
      <alignment horizontal="right" vertical="center"/>
    </xf>
    <xf numFmtId="164" fontId="5" fillId="4" borderId="64" xfId="9" applyNumberFormat="1" applyBorder="1" applyAlignment="1">
      <alignment horizontal="right" vertical="center"/>
    </xf>
    <xf numFmtId="49" fontId="69" fillId="13" borderId="144" xfId="712" applyNumberFormat="1" applyBorder="1"/>
    <xf numFmtId="164" fontId="5" fillId="0" borderId="6" xfId="5" applyNumberFormat="1" applyFill="1" applyAlignment="1">
      <alignment horizontal="right" vertical="center"/>
    </xf>
    <xf numFmtId="0" fontId="5" fillId="3" borderId="123" xfId="5" applyNumberFormat="1" applyBorder="1" applyAlignment="1">
      <alignment horizontal="left" vertical="center"/>
    </xf>
    <xf numFmtId="164" fontId="5" fillId="3" borderId="166" xfId="5" applyNumberFormat="1" applyBorder="1" applyAlignment="1">
      <alignment horizontal="right" vertical="center"/>
    </xf>
    <xf numFmtId="164" fontId="5" fillId="3" borderId="131" xfId="5" applyNumberFormat="1" applyBorder="1" applyAlignment="1">
      <alignment horizontal="right" vertical="center"/>
    </xf>
    <xf numFmtId="164" fontId="5" fillId="4" borderId="173" xfId="9" applyNumberFormat="1" applyBorder="1" applyAlignment="1">
      <alignment horizontal="right" vertical="center"/>
    </xf>
    <xf numFmtId="164" fontId="5" fillId="4" borderId="6" xfId="9" applyNumberFormat="1" applyAlignment="1">
      <alignment horizontal="right" vertical="center"/>
    </xf>
    <xf numFmtId="37" fontId="4" fillId="0" borderId="3" xfId="3" applyNumberFormat="1" applyAlignment="1">
      <alignment horizontal="right"/>
    </xf>
    <xf numFmtId="164" fontId="5" fillId="3" borderId="95" xfId="5" applyNumberFormat="1" applyBorder="1" applyAlignment="1">
      <alignment horizontal="right"/>
    </xf>
    <xf numFmtId="164" fontId="5" fillId="3" borderId="174" xfId="5" applyNumberFormat="1" applyBorder="1" applyAlignment="1">
      <alignment horizontal="right"/>
    </xf>
    <xf numFmtId="164" fontId="4" fillId="4" borderId="137" xfId="711" applyBorder="1" applyAlignment="1"/>
    <xf numFmtId="164" fontId="5" fillId="3" borderId="113" xfId="5" applyNumberFormat="1" applyBorder="1" applyAlignment="1">
      <alignment horizontal="right"/>
    </xf>
    <xf numFmtId="49" fontId="26" fillId="0" borderId="115" xfId="370" applyAlignment="1">
      <alignment horizontal="left" wrapText="1"/>
    </xf>
    <xf numFmtId="164" fontId="26" fillId="0" borderId="117" xfId="370" applyNumberFormat="1" applyBorder="1" applyAlignment="1">
      <alignment horizontal="right" vertical="center"/>
    </xf>
    <xf numFmtId="164" fontId="26" fillId="0" borderId="116" xfId="370" applyNumberFormat="1" applyBorder="1" applyAlignment="1">
      <alignment horizontal="right" vertical="center"/>
    </xf>
    <xf numFmtId="0" fontId="11" fillId="0" borderId="0" xfId="7" applyNumberFormat="1" applyAlignment="1">
      <alignment vertical="top"/>
    </xf>
    <xf numFmtId="164" fontId="4" fillId="0" borderId="147" xfId="3" applyNumberFormat="1" applyBorder="1" applyAlignment="1">
      <alignment horizontal="right"/>
    </xf>
    <xf numFmtId="164" fontId="4" fillId="0" borderId="3" xfId="3" applyNumberFormat="1" applyAlignment="1">
      <alignment horizontal="right"/>
    </xf>
    <xf numFmtId="0" fontId="4" fillId="0" borderId="175" xfId="3" applyNumberFormat="1" applyBorder="1" applyAlignment="1"/>
    <xf numFmtId="164" fontId="4" fillId="0" borderId="176" xfId="3" applyNumberFormat="1" applyBorder="1" applyAlignment="1">
      <alignment horizontal="right"/>
    </xf>
    <xf numFmtId="164" fontId="4" fillId="0" borderId="177" xfId="3" applyNumberFormat="1" applyBorder="1" applyAlignment="1">
      <alignment horizontal="right"/>
    </xf>
    <xf numFmtId="0" fontId="26" fillId="0" borderId="115" xfId="370" applyNumberFormat="1" applyAlignment="1">
      <alignment horizontal="left"/>
    </xf>
    <xf numFmtId="164" fontId="69" fillId="15" borderId="144" xfId="711" applyFont="1" applyFill="1" applyBorder="1" applyAlignment="1"/>
    <xf numFmtId="164" fontId="69" fillId="15" borderId="145" xfId="711" applyNumberFormat="1" applyFont="1" applyFill="1" applyBorder="1" applyAlignment="1">
      <alignment horizontal="right"/>
    </xf>
    <xf numFmtId="164" fontId="69" fillId="15" borderId="146" xfId="711" applyNumberFormat="1" applyFont="1" applyFill="1" applyBorder="1" applyAlignment="1">
      <alignment horizontal="right"/>
    </xf>
    <xf numFmtId="164" fontId="69" fillId="15" borderId="144" xfId="711" applyNumberFormat="1" applyFont="1" applyFill="1" applyBorder="1" applyAlignment="1">
      <alignment horizontal="right"/>
    </xf>
    <xf numFmtId="49" fontId="52" fillId="0" borderId="0" xfId="370" applyNumberFormat="1" applyFont="1" applyBorder="1" applyAlignment="1">
      <alignment horizontal="left" vertical="center"/>
    </xf>
    <xf numFmtId="0" fontId="1" fillId="0" borderId="0" xfId="1" applyNumberFormat="1" applyAlignment="1">
      <alignment vertical="center" wrapText="1"/>
    </xf>
    <xf numFmtId="0" fontId="1" fillId="0" borderId="0" xfId="1" applyNumberFormat="1" applyAlignment="1"/>
    <xf numFmtId="0" fontId="11" fillId="0" borderId="0" xfId="7" applyAlignment="1">
      <alignment vertical="top"/>
    </xf>
    <xf numFmtId="0" fontId="0" fillId="0" borderId="0" xfId="0" applyAlignment="1">
      <alignment vertical="top"/>
    </xf>
    <xf numFmtId="0" fontId="11" fillId="0" borderId="0" xfId="7" applyAlignment="1">
      <alignment wrapText="1"/>
    </xf>
    <xf numFmtId="164" fontId="4" fillId="0" borderId="147" xfId="3" applyNumberFormat="1" applyBorder="1" applyAlignment="1"/>
    <xf numFmtId="164" fontId="4" fillId="0" borderId="40" xfId="3" applyNumberFormat="1" applyBorder="1" applyAlignment="1"/>
    <xf numFmtId="164" fontId="4" fillId="0" borderId="3" xfId="3" applyNumberFormat="1" applyAlignment="1"/>
    <xf numFmtId="164" fontId="15" fillId="0" borderId="32" xfId="0" applyNumberFormat="1" applyFont="1" applyBorder="1"/>
    <xf numFmtId="164" fontId="15" fillId="0" borderId="33" xfId="0" applyNumberFormat="1" applyFont="1" applyBorder="1"/>
    <xf numFmtId="164" fontId="26" fillId="0" borderId="115" xfId="370" applyNumberFormat="1" applyAlignment="1">
      <alignment horizontal="left" vertical="center"/>
    </xf>
    <xf numFmtId="164" fontId="26" fillId="0" borderId="115" xfId="370" applyNumberFormat="1" applyAlignment="1">
      <alignment horizontal="left" wrapText="1"/>
    </xf>
    <xf numFmtId="164" fontId="5" fillId="0" borderId="178" xfId="9" applyNumberFormat="1" applyFill="1" applyBorder="1" applyAlignment="1">
      <alignment horizontal="left" vertical="center"/>
    </xf>
    <xf numFmtId="164" fontId="5" fillId="0" borderId="179" xfId="9" applyNumberFormat="1" applyFill="1" applyBorder="1" applyAlignment="1">
      <alignment horizontal="right" vertical="center"/>
    </xf>
    <xf numFmtId="164" fontId="5" fillId="0" borderId="180" xfId="9" applyNumberFormat="1" applyFill="1" applyBorder="1" applyAlignment="1">
      <alignment horizontal="right" vertical="center"/>
    </xf>
    <xf numFmtId="164" fontId="5" fillId="0" borderId="178" xfId="9" applyNumberFormat="1" applyFill="1" applyBorder="1" applyAlignment="1">
      <alignment horizontal="right" vertical="center"/>
    </xf>
    <xf numFmtId="164" fontId="5" fillId="3" borderId="181" xfId="5" applyNumberFormat="1" applyBorder="1" applyAlignment="1">
      <alignment horizontal="right"/>
    </xf>
    <xf numFmtId="164" fontId="5" fillId="4" borderId="178" xfId="9" applyNumberFormat="1" applyBorder="1" applyAlignment="1">
      <alignment horizontal="right" vertical="center"/>
    </xf>
    <xf numFmtId="164" fontId="5" fillId="3" borderId="49" xfId="5" applyNumberFormat="1" applyBorder="1" applyAlignment="1">
      <alignment horizontal="right"/>
    </xf>
    <xf numFmtId="0" fontId="69" fillId="13" borderId="115" xfId="712" applyNumberFormat="1" applyAlignment="1">
      <alignment wrapText="1"/>
    </xf>
    <xf numFmtId="164" fontId="69" fillId="13" borderId="117" xfId="712" applyNumberFormat="1" applyBorder="1" applyAlignment="1">
      <alignment horizontal="right"/>
    </xf>
    <xf numFmtId="164" fontId="69" fillId="13" borderId="116" xfId="712" applyNumberFormat="1" applyBorder="1" applyAlignment="1">
      <alignment horizontal="right"/>
    </xf>
    <xf numFmtId="164" fontId="69" fillId="13" borderId="115" xfId="712" applyNumberFormat="1" applyAlignment="1">
      <alignment horizontal="right"/>
    </xf>
    <xf numFmtId="164" fontId="26" fillId="0" borderId="0" xfId="370" applyNumberFormat="1" applyBorder="1" applyAlignment="1">
      <alignment horizontal="left" vertical="center"/>
    </xf>
    <xf numFmtId="49" fontId="26" fillId="0" borderId="116" xfId="370" applyBorder="1">
      <alignment horizontal="right" vertical="center"/>
    </xf>
    <xf numFmtId="0" fontId="4" fillId="16" borderId="3" xfId="3" applyNumberFormat="1" applyFill="1" applyAlignment="1"/>
    <xf numFmtId="164" fontId="4" fillId="16" borderId="182" xfId="3" applyNumberFormat="1" applyFill="1" applyBorder="1" applyAlignment="1">
      <alignment horizontal="right"/>
    </xf>
    <xf numFmtId="164" fontId="4" fillId="4" borderId="148" xfId="711" applyNumberFormat="1" applyFill="1" applyBorder="1" applyAlignment="1">
      <alignment horizontal="right"/>
    </xf>
    <xf numFmtId="164" fontId="4" fillId="16" borderId="149" xfId="3" applyNumberFormat="1" applyFill="1" applyBorder="1" applyAlignment="1">
      <alignment horizontal="right"/>
    </xf>
    <xf numFmtId="164" fontId="0" fillId="0" borderId="32" xfId="0" applyNumberFormat="1" applyBorder="1"/>
    <xf numFmtId="164" fontId="4" fillId="4" borderId="166" xfId="711" applyNumberFormat="1" applyFill="1" applyBorder="1" applyAlignment="1">
      <alignment horizontal="right"/>
    </xf>
    <xf numFmtId="164" fontId="5" fillId="3" borderId="18" xfId="9" applyNumberFormat="1" applyFill="1" applyBorder="1" applyAlignment="1">
      <alignment horizontal="right" wrapText="1"/>
    </xf>
    <xf numFmtId="49" fontId="26" fillId="0" borderId="144" xfId="370" applyBorder="1" applyAlignment="1">
      <alignment horizontal="right" vertical="center" wrapText="1"/>
    </xf>
    <xf numFmtId="49" fontId="26" fillId="0" borderId="145" xfId="370" applyBorder="1" applyAlignment="1">
      <alignment horizontal="right" vertical="center" wrapText="1"/>
    </xf>
    <xf numFmtId="164" fontId="5" fillId="4" borderId="36" xfId="9" applyNumberFormat="1" applyBorder="1" applyAlignment="1">
      <alignment horizontal="right"/>
    </xf>
    <xf numFmtId="164" fontId="5" fillId="3" borderId="36" xfId="9" applyNumberFormat="1" applyFill="1" applyBorder="1" applyAlignment="1">
      <alignment horizontal="right"/>
    </xf>
    <xf numFmtId="0" fontId="69" fillId="13" borderId="115" xfId="712" applyNumberFormat="1" applyBorder="1"/>
    <xf numFmtId="49" fontId="26" fillId="0" borderId="0" xfId="370" applyBorder="1" applyAlignment="1">
      <alignment horizontal="right" vertical="center" wrapText="1"/>
    </xf>
    <xf numFmtId="164" fontId="5" fillId="3" borderId="64" xfId="9" applyNumberFormat="1" applyFill="1" applyBorder="1" applyAlignment="1">
      <alignment horizontal="right"/>
    </xf>
    <xf numFmtId="164" fontId="5" fillId="3" borderId="157" xfId="9" applyNumberFormat="1" applyFill="1" applyBorder="1" applyAlignment="1">
      <alignment horizontal="right"/>
    </xf>
    <xf numFmtId="164" fontId="5" fillId="3" borderId="65" xfId="9" applyNumberFormat="1" applyFill="1" applyBorder="1" applyAlignment="1">
      <alignment horizontal="right"/>
    </xf>
    <xf numFmtId="164" fontId="69" fillId="0" borderId="0" xfId="712" applyNumberFormat="1" applyFill="1" applyBorder="1" applyAlignment="1">
      <alignment horizontal="right"/>
    </xf>
    <xf numFmtId="164" fontId="69" fillId="13" borderId="162" xfId="712" applyNumberFormat="1" applyBorder="1" applyAlignment="1">
      <alignment horizontal="right"/>
    </xf>
    <xf numFmtId="0" fontId="0" fillId="0" borderId="0" xfId="0" applyAlignment="1">
      <alignment wrapText="1"/>
    </xf>
    <xf numFmtId="0" fontId="26" fillId="0" borderId="0" xfId="370" applyNumberFormat="1" applyBorder="1" applyAlignment="1">
      <alignment horizontal="left" vertical="center"/>
    </xf>
    <xf numFmtId="49" fontId="26" fillId="0" borderId="115" xfId="370" applyAlignment="1">
      <alignment horizontal="right" vertical="center" wrapText="1"/>
    </xf>
    <xf numFmtId="164" fontId="5" fillId="4" borderId="113" xfId="9" applyNumberFormat="1" applyBorder="1" applyAlignment="1">
      <alignment horizontal="right"/>
    </xf>
    <xf numFmtId="164" fontId="5" fillId="4" borderId="156" xfId="9" applyNumberFormat="1" applyBorder="1" applyAlignment="1">
      <alignment horizontal="right"/>
    </xf>
    <xf numFmtId="164" fontId="5" fillId="3" borderId="156" xfId="9" applyNumberFormat="1" applyFill="1" applyBorder="1" applyAlignment="1">
      <alignment horizontal="right"/>
    </xf>
    <xf numFmtId="49" fontId="26" fillId="0" borderId="0" xfId="370" applyFill="1" applyBorder="1" applyAlignment="1">
      <alignment horizontal="right" vertical="center" wrapText="1"/>
    </xf>
    <xf numFmtId="164" fontId="5" fillId="3" borderId="6" xfId="9" applyNumberFormat="1" applyFill="1" applyBorder="1" applyAlignment="1">
      <alignment horizontal="right"/>
    </xf>
    <xf numFmtId="164" fontId="5" fillId="3" borderId="35" xfId="9" applyNumberFormat="1" applyFill="1" applyBorder="1" applyAlignment="1">
      <alignment horizontal="right"/>
    </xf>
    <xf numFmtId="0" fontId="26" fillId="0" borderId="0" xfId="370" applyNumberFormat="1" applyFont="1" applyBorder="1" applyAlignment="1">
      <alignment horizontal="left" vertical="center"/>
    </xf>
    <xf numFmtId="49" fontId="26" fillId="6" borderId="115" xfId="370" applyFill="1" applyAlignment="1">
      <alignment horizontal="right" vertical="center" wrapText="1"/>
    </xf>
    <xf numFmtId="0" fontId="0" fillId="6" borderId="0" xfId="0" applyFill="1"/>
    <xf numFmtId="0" fontId="4" fillId="3" borderId="6" xfId="5" applyNumberFormat="1" applyFont="1" applyAlignment="1">
      <alignment vertical="center"/>
    </xf>
    <xf numFmtId="166" fontId="5" fillId="4" borderId="113" xfId="9" applyNumberFormat="1" applyBorder="1" applyAlignment="1">
      <alignment horizontal="right"/>
    </xf>
    <xf numFmtId="166" fontId="5" fillId="4" borderId="114" xfId="9" applyNumberFormat="1" applyBorder="1" applyAlignment="1">
      <alignment horizontal="right"/>
    </xf>
    <xf numFmtId="168" fontId="5" fillId="3" borderId="113" xfId="9" applyNumberFormat="1" applyFill="1" applyBorder="1" applyAlignment="1">
      <alignment horizontal="right"/>
    </xf>
    <xf numFmtId="0" fontId="5" fillId="3" borderId="114" xfId="9" applyNumberFormat="1" applyFill="1" applyBorder="1" applyAlignment="1">
      <alignment horizontal="right"/>
    </xf>
    <xf numFmtId="166" fontId="5" fillId="3" borderId="113" xfId="9" applyNumberFormat="1" applyFill="1" applyBorder="1" applyAlignment="1">
      <alignment horizontal="right"/>
    </xf>
    <xf numFmtId="166" fontId="5" fillId="3" borderId="114" xfId="9" applyNumberFormat="1" applyFill="1" applyBorder="1" applyAlignment="1">
      <alignment horizontal="right"/>
    </xf>
    <xf numFmtId="166" fontId="5" fillId="3" borderId="6" xfId="9" applyNumberFormat="1" applyFill="1" applyAlignment="1">
      <alignment horizontal="right"/>
    </xf>
    <xf numFmtId="168" fontId="5" fillId="3" borderId="18" xfId="9" applyNumberFormat="1" applyFill="1" applyBorder="1" applyAlignment="1">
      <alignment horizontal="right"/>
    </xf>
    <xf numFmtId="168" fontId="5" fillId="3" borderId="6" xfId="9" applyNumberFormat="1" applyFill="1" applyAlignment="1">
      <alignment horizontal="right"/>
    </xf>
    <xf numFmtId="166" fontId="5" fillId="4" borderId="32" xfId="9" applyNumberFormat="1" applyBorder="1" applyAlignment="1">
      <alignment horizontal="right"/>
    </xf>
    <xf numFmtId="166" fontId="5" fillId="4" borderId="33" xfId="9" applyNumberFormat="1" applyBorder="1" applyAlignment="1">
      <alignment horizontal="right"/>
    </xf>
    <xf numFmtId="166" fontId="5" fillId="4" borderId="0" xfId="9" applyNumberFormat="1" applyBorder="1" applyAlignment="1">
      <alignment horizontal="right"/>
    </xf>
    <xf numFmtId="168" fontId="5" fillId="3" borderId="32" xfId="9" applyNumberFormat="1" applyFill="1" applyBorder="1" applyAlignment="1">
      <alignment horizontal="right"/>
    </xf>
    <xf numFmtId="0" fontId="5" fillId="3" borderId="33" xfId="9" applyNumberFormat="1" applyFill="1" applyBorder="1" applyAlignment="1">
      <alignment horizontal="right"/>
    </xf>
    <xf numFmtId="0" fontId="5" fillId="3" borderId="0" xfId="9" applyNumberFormat="1" applyFill="1" applyBorder="1" applyAlignment="1">
      <alignment horizontal="right"/>
    </xf>
    <xf numFmtId="166" fontId="5" fillId="3" borderId="32" xfId="9" applyNumberFormat="1" applyFill="1" applyBorder="1" applyAlignment="1">
      <alignment horizontal="right"/>
    </xf>
    <xf numFmtId="166" fontId="5" fillId="3" borderId="33" xfId="9" applyNumberFormat="1" applyFill="1" applyBorder="1" applyAlignment="1">
      <alignment horizontal="right"/>
    </xf>
    <xf numFmtId="166" fontId="5" fillId="3" borderId="0" xfId="9" applyNumberFormat="1" applyFill="1" applyBorder="1" applyAlignment="1">
      <alignment horizontal="right"/>
    </xf>
    <xf numFmtId="170" fontId="4" fillId="4" borderId="125" xfId="711" applyNumberFormat="1" applyBorder="1" applyAlignment="1">
      <alignment horizontal="right"/>
    </xf>
    <xf numFmtId="170" fontId="4" fillId="4" borderId="126" xfId="711" applyNumberFormat="1" applyBorder="1" applyAlignment="1">
      <alignment horizontal="right"/>
    </xf>
    <xf numFmtId="170" fontId="4" fillId="4" borderId="124" xfId="711" applyNumberFormat="1" applyBorder="1" applyAlignment="1">
      <alignment horizontal="right"/>
    </xf>
    <xf numFmtId="166" fontId="4" fillId="4" borderId="124" xfId="711" applyNumberFormat="1" applyBorder="1" applyAlignment="1">
      <alignment horizontal="right"/>
    </xf>
    <xf numFmtId="166" fontId="4" fillId="4" borderId="126" xfId="711" applyNumberFormat="1" applyBorder="1" applyAlignment="1">
      <alignment horizontal="right"/>
    </xf>
    <xf numFmtId="166" fontId="4" fillId="4" borderId="125" xfId="711" applyNumberFormat="1" applyBorder="1" applyAlignment="1">
      <alignment horizontal="right"/>
    </xf>
    <xf numFmtId="166" fontId="4" fillId="10" borderId="126" xfId="711" applyNumberFormat="1" applyFill="1" applyBorder="1" applyAlignment="1">
      <alignment horizontal="right"/>
    </xf>
    <xf numFmtId="166" fontId="4" fillId="10" borderId="124" xfId="711" applyNumberFormat="1" applyFill="1" applyBorder="1" applyAlignment="1">
      <alignment horizontal="right"/>
    </xf>
    <xf numFmtId="0" fontId="69" fillId="13" borderId="115" xfId="712" applyNumberFormat="1" applyAlignment="1">
      <alignment horizontal="right"/>
    </xf>
    <xf numFmtId="166" fontId="69" fillId="13" borderId="116" xfId="712" applyNumberFormat="1" applyBorder="1" applyAlignment="1">
      <alignment horizontal="right"/>
    </xf>
    <xf numFmtId="166" fontId="69" fillId="13" borderId="117" xfId="712" applyNumberFormat="1" applyBorder="1" applyAlignment="1">
      <alignment horizontal="right"/>
    </xf>
    <xf numFmtId="166" fontId="69" fillId="14" borderId="116" xfId="712" applyNumberFormat="1" applyFill="1" applyBorder="1" applyAlignment="1">
      <alignment horizontal="right"/>
    </xf>
    <xf numFmtId="166" fontId="69" fillId="14" borderId="115" xfId="712" applyNumberFormat="1" applyFill="1" applyAlignment="1">
      <alignment horizontal="right"/>
    </xf>
    <xf numFmtId="166" fontId="5" fillId="0" borderId="0" xfId="5" applyNumberFormat="1" applyFill="1" applyBorder="1" applyAlignment="1">
      <alignment horizontal="right"/>
    </xf>
    <xf numFmtId="166" fontId="33" fillId="0" borderId="115" xfId="370" applyNumberFormat="1" applyFont="1" applyAlignment="1">
      <alignment horizontal="right"/>
    </xf>
    <xf numFmtId="168" fontId="0" fillId="0" borderId="0" xfId="0" applyNumberFormat="1" applyBorder="1"/>
    <xf numFmtId="170" fontId="4" fillId="0" borderId="0" xfId="711" applyNumberFormat="1" applyFill="1" applyBorder="1" applyAlignment="1">
      <alignment horizontal="right"/>
    </xf>
    <xf numFmtId="166" fontId="5" fillId="0" borderId="0" xfId="9" applyNumberFormat="1" applyFill="1" applyBorder="1" applyAlignment="1">
      <alignment horizontal="right"/>
    </xf>
    <xf numFmtId="166" fontId="4" fillId="0" borderId="0" xfId="711" applyNumberFormat="1" applyFill="1" applyBorder="1" applyAlignment="1">
      <alignment horizontal="right"/>
    </xf>
    <xf numFmtId="166" fontId="69" fillId="0" borderId="0" xfId="712" applyNumberFormat="1" applyFill="1" applyBorder="1" applyAlignment="1">
      <alignment horizontal="right"/>
    </xf>
    <xf numFmtId="0" fontId="8" fillId="6" borderId="0" xfId="6" applyFill="1">
      <alignment vertical="top"/>
    </xf>
    <xf numFmtId="0" fontId="52" fillId="0" borderId="115" xfId="370" applyNumberFormat="1" applyFont="1" applyAlignment="1">
      <alignment vertical="center"/>
    </xf>
    <xf numFmtId="0" fontId="26" fillId="0" borderId="145" xfId="370" applyNumberFormat="1" applyBorder="1">
      <alignment horizontal="right" vertical="center"/>
    </xf>
    <xf numFmtId="0" fontId="4" fillId="0" borderId="182" xfId="3" applyNumberFormat="1" applyBorder="1" applyAlignment="1">
      <alignment horizontal="right"/>
    </xf>
    <xf numFmtId="0" fontId="4" fillId="0" borderId="147" xfId="3" applyNumberFormat="1" applyBorder="1" applyAlignment="1">
      <alignment horizontal="right"/>
    </xf>
    <xf numFmtId="166" fontId="4" fillId="0" borderId="40" xfId="3" applyNumberFormat="1" applyBorder="1" applyAlignment="1">
      <alignment horizontal="right"/>
    </xf>
    <xf numFmtId="164" fontId="4" fillId="6" borderId="147" xfId="3" applyNumberFormat="1" applyFill="1" applyBorder="1" applyAlignment="1">
      <alignment horizontal="right"/>
    </xf>
    <xf numFmtId="166" fontId="4" fillId="6" borderId="40" xfId="3" applyNumberFormat="1" applyFill="1" applyBorder="1" applyAlignment="1">
      <alignment horizontal="right"/>
    </xf>
    <xf numFmtId="0" fontId="26" fillId="0" borderId="144" xfId="370" applyNumberFormat="1" applyBorder="1">
      <alignment horizontal="right" vertical="center"/>
    </xf>
    <xf numFmtId="0" fontId="26" fillId="0" borderId="0" xfId="370" applyNumberFormat="1" applyFill="1" applyBorder="1">
      <alignment horizontal="right" vertical="center"/>
    </xf>
    <xf numFmtId="0" fontId="4" fillId="0" borderId="3" xfId="3" applyNumberFormat="1" applyBorder="1" applyAlignment="1">
      <alignment horizontal="right"/>
    </xf>
    <xf numFmtId="0" fontId="4" fillId="0" borderId="0" xfId="3" applyNumberFormat="1" applyFill="1" applyBorder="1" applyAlignment="1">
      <alignment horizontal="right"/>
    </xf>
    <xf numFmtId="164" fontId="5" fillId="0" borderId="95" xfId="9" applyNumberFormat="1" applyFill="1" applyBorder="1" applyAlignment="1">
      <alignment horizontal="right"/>
    </xf>
    <xf numFmtId="166" fontId="5" fillId="0" borderId="174" xfId="9" applyNumberFormat="1" applyFill="1" applyBorder="1" applyAlignment="1">
      <alignment horizontal="right"/>
    </xf>
    <xf numFmtId="166" fontId="5" fillId="3" borderId="64" xfId="9" applyNumberFormat="1" applyFill="1" applyBorder="1" applyAlignment="1">
      <alignment horizontal="right"/>
    </xf>
    <xf numFmtId="166" fontId="5" fillId="0" borderId="19" xfId="9" applyNumberFormat="1" applyFill="1" applyBorder="1" applyAlignment="1">
      <alignment horizontal="right"/>
    </xf>
    <xf numFmtId="166" fontId="5" fillId="0" borderId="33" xfId="9" applyNumberFormat="1" applyFill="1" applyBorder="1" applyAlignment="1">
      <alignment horizontal="right"/>
    </xf>
    <xf numFmtId="166" fontId="5" fillId="3" borderId="65" xfId="9" applyNumberFormat="1" applyFill="1" applyBorder="1" applyAlignment="1">
      <alignment horizontal="right"/>
    </xf>
    <xf numFmtId="166" fontId="4" fillId="4" borderId="52" xfId="711" applyNumberFormat="1" applyBorder="1" applyAlignment="1">
      <alignment horizontal="right"/>
    </xf>
    <xf numFmtId="164" fontId="4" fillId="0" borderId="0" xfId="711" applyNumberFormat="1" applyFill="1" applyBorder="1" applyAlignment="1">
      <alignment horizontal="right"/>
    </xf>
    <xf numFmtId="0" fontId="4" fillId="0" borderId="3" xfId="3" applyNumberFormat="1" applyAlignment="1">
      <alignment wrapText="1"/>
    </xf>
    <xf numFmtId="166" fontId="4" fillId="6" borderId="165" xfId="3" applyNumberFormat="1" applyFill="1" applyBorder="1" applyAlignment="1">
      <alignment horizontal="right"/>
    </xf>
    <xf numFmtId="164" fontId="4" fillId="0" borderId="0" xfId="3" applyNumberFormat="1" applyFill="1" applyBorder="1" applyAlignment="1">
      <alignment horizontal="right"/>
    </xf>
    <xf numFmtId="166" fontId="4" fillId="0" borderId="0" xfId="3" applyNumberFormat="1" applyFill="1" applyBorder="1" applyAlignment="1">
      <alignment horizontal="right"/>
    </xf>
    <xf numFmtId="166" fontId="69" fillId="13" borderId="162" xfId="712" applyNumberFormat="1" applyBorder="1" applyAlignment="1">
      <alignment horizontal="right"/>
    </xf>
    <xf numFmtId="164" fontId="5" fillId="10" borderId="18" xfId="5" applyNumberFormat="1" applyFill="1" applyBorder="1" applyAlignment="1"/>
    <xf numFmtId="164" fontId="5" fillId="3" borderId="113" xfId="9" applyNumberFormat="1" applyFill="1" applyBorder="1" applyAlignment="1"/>
    <xf numFmtId="164" fontId="5" fillId="0" borderId="113" xfId="9" applyNumberFormat="1" applyFill="1" applyBorder="1" applyAlignment="1"/>
    <xf numFmtId="164" fontId="69" fillId="13" borderId="145" xfId="712" applyNumberFormat="1" applyBorder="1"/>
    <xf numFmtId="0" fontId="78" fillId="0" borderId="0" xfId="0" applyFont="1"/>
    <xf numFmtId="0" fontId="0" fillId="0" borderId="0" xfId="0" applyAlignment="1">
      <alignment horizontal="center"/>
    </xf>
    <xf numFmtId="49" fontId="26" fillId="0" borderId="0" xfId="370" applyNumberFormat="1" applyFont="1" applyBorder="1" applyAlignment="1">
      <alignment horizontal="left" vertical="center"/>
    </xf>
    <xf numFmtId="49" fontId="26" fillId="0" borderId="0" xfId="370" applyNumberFormat="1" applyBorder="1">
      <alignment horizontal="right" vertical="center"/>
    </xf>
    <xf numFmtId="49" fontId="26" fillId="0" borderId="0" xfId="370" applyNumberFormat="1" applyBorder="1" applyAlignment="1">
      <alignment horizontal="center" vertical="center"/>
    </xf>
    <xf numFmtId="0" fontId="26" fillId="0" borderId="115" xfId="370" applyNumberFormat="1" applyAlignment="1">
      <alignment horizontal="center" vertical="center"/>
    </xf>
    <xf numFmtId="164" fontId="82" fillId="0" borderId="184" xfId="370" applyNumberFormat="1" applyFont="1" applyBorder="1" applyAlignment="1">
      <alignment horizontal="left" vertical="center"/>
    </xf>
    <xf numFmtId="164" fontId="26" fillId="0" borderId="184" xfId="370" applyNumberFormat="1" applyBorder="1" applyAlignment="1">
      <alignment horizontal="left" vertical="center"/>
    </xf>
    <xf numFmtId="164" fontId="26" fillId="0" borderId="185" xfId="370" applyNumberFormat="1" applyBorder="1" applyAlignment="1">
      <alignment horizontal="left" vertical="center"/>
    </xf>
    <xf numFmtId="164" fontId="26" fillId="0" borderId="185" xfId="370" applyNumberFormat="1" applyBorder="1" applyAlignment="1">
      <alignment horizontal="center" vertical="center"/>
    </xf>
    <xf numFmtId="164" fontId="26" fillId="0" borderId="0" xfId="370" applyNumberFormat="1" applyBorder="1" applyAlignment="1">
      <alignment horizontal="center" vertical="center"/>
    </xf>
    <xf numFmtId="0" fontId="5" fillId="3" borderId="127" xfId="5" applyNumberFormat="1" applyFont="1" applyBorder="1" applyAlignment="1"/>
    <xf numFmtId="0" fontId="5" fillId="3" borderId="127" xfId="5" applyNumberFormat="1" applyFont="1" applyBorder="1" applyAlignment="1">
      <alignment horizontal="center"/>
    </xf>
    <xf numFmtId="0" fontId="5" fillId="3" borderId="127" xfId="5" applyNumberFormat="1" applyBorder="1" applyAlignment="1">
      <alignment horizontal="center"/>
    </xf>
    <xf numFmtId="0" fontId="5" fillId="3" borderId="18" xfId="5" applyNumberFormat="1" applyFont="1" applyBorder="1" applyAlignment="1"/>
    <xf numFmtId="0" fontId="5" fillId="3" borderId="19" xfId="5" applyNumberFormat="1" applyFont="1" applyBorder="1" applyAlignment="1"/>
    <xf numFmtId="2" fontId="5" fillId="3" borderId="19" xfId="5" applyNumberFormat="1" applyFont="1" applyBorder="1" applyAlignment="1">
      <alignment horizontal="center"/>
    </xf>
    <xf numFmtId="0" fontId="5" fillId="3" borderId="19" xfId="5" applyNumberFormat="1" applyFont="1" applyBorder="1" applyAlignment="1">
      <alignment horizontal="center"/>
    </xf>
    <xf numFmtId="0" fontId="5" fillId="3" borderId="6" xfId="5" applyNumberFormat="1" applyAlignment="1">
      <alignment horizontal="center"/>
    </xf>
    <xf numFmtId="0" fontId="5" fillId="3" borderId="18" xfId="5" applyNumberFormat="1" applyBorder="1" applyAlignment="1"/>
    <xf numFmtId="2" fontId="5" fillId="3" borderId="19" xfId="5" applyNumberFormat="1" applyBorder="1" applyAlignment="1">
      <alignment horizontal="center"/>
    </xf>
    <xf numFmtId="0" fontId="5" fillId="3" borderId="19" xfId="5" applyNumberFormat="1" applyBorder="1" applyAlignment="1">
      <alignment horizontal="center"/>
    </xf>
    <xf numFmtId="0" fontId="5" fillId="3" borderId="91" xfId="5" applyNumberFormat="1" applyBorder="1" applyAlignment="1"/>
    <xf numFmtId="2" fontId="5" fillId="3" borderId="91" xfId="5" applyNumberFormat="1" applyBorder="1" applyAlignment="1">
      <alignment horizontal="center"/>
    </xf>
    <xf numFmtId="0" fontId="5" fillId="3" borderId="91" xfId="5" applyNumberFormat="1" applyBorder="1" applyAlignment="1">
      <alignment horizontal="center"/>
    </xf>
    <xf numFmtId="0" fontId="5" fillId="3" borderId="50" xfId="5" applyNumberFormat="1" applyBorder="1" applyAlignment="1">
      <alignment horizontal="center"/>
    </xf>
    <xf numFmtId="0" fontId="5" fillId="3" borderId="3" xfId="5" applyNumberFormat="1" applyBorder="1" applyAlignment="1"/>
    <xf numFmtId="0" fontId="5" fillId="3" borderId="93" xfId="5" applyNumberFormat="1" applyBorder="1" applyAlignment="1"/>
    <xf numFmtId="0" fontId="5" fillId="3" borderId="94" xfId="5" applyNumberFormat="1" applyBorder="1" applyAlignment="1"/>
    <xf numFmtId="2" fontId="5" fillId="3" borderId="94" xfId="5" applyNumberFormat="1" applyBorder="1" applyAlignment="1">
      <alignment horizontal="center"/>
    </xf>
    <xf numFmtId="0" fontId="5" fillId="3" borderId="94" xfId="5" applyNumberFormat="1" applyBorder="1" applyAlignment="1">
      <alignment horizontal="center"/>
    </xf>
    <xf numFmtId="0" fontId="4" fillId="3" borderId="6" xfId="5" applyNumberFormat="1" applyFont="1" applyBorder="1" applyAlignment="1"/>
    <xf numFmtId="0" fontId="5" fillId="3" borderId="6" xfId="5" applyNumberFormat="1" applyBorder="1" applyAlignment="1"/>
    <xf numFmtId="2" fontId="5" fillId="3" borderId="6" xfId="5" applyNumberFormat="1" applyBorder="1" applyAlignment="1">
      <alignment horizontal="center"/>
    </xf>
    <xf numFmtId="0" fontId="5" fillId="3" borderId="6" xfId="5" applyNumberFormat="1" applyBorder="1" applyAlignment="1">
      <alignment horizontal="center"/>
    </xf>
    <xf numFmtId="0" fontId="5" fillId="3" borderId="32" xfId="5" applyNumberFormat="1" applyBorder="1" applyAlignment="1"/>
    <xf numFmtId="0" fontId="5" fillId="3" borderId="33" xfId="5" applyNumberFormat="1" applyBorder="1" applyAlignment="1"/>
    <xf numFmtId="2" fontId="5" fillId="3" borderId="33" xfId="5" applyNumberFormat="1" applyBorder="1" applyAlignment="1">
      <alignment horizontal="center"/>
    </xf>
    <xf numFmtId="0" fontId="5" fillId="3" borderId="33" xfId="5" applyNumberFormat="1" applyBorder="1" applyAlignment="1">
      <alignment horizontal="center"/>
    </xf>
    <xf numFmtId="0" fontId="5" fillId="3" borderId="0" xfId="5" applyNumberFormat="1" applyBorder="1" applyAlignment="1">
      <alignment horizontal="center"/>
    </xf>
    <xf numFmtId="2" fontId="5" fillId="3" borderId="127" xfId="5" applyNumberFormat="1" applyBorder="1" applyAlignment="1">
      <alignment horizontal="center"/>
    </xf>
    <xf numFmtId="164" fontId="83" fillId="0" borderId="125" xfId="370" applyNumberFormat="1" applyFont="1" applyBorder="1" applyAlignment="1">
      <alignment horizontal="left" vertical="center"/>
    </xf>
    <xf numFmtId="164" fontId="26" fillId="0" borderId="135" xfId="370" applyNumberFormat="1" applyBorder="1" applyAlignment="1">
      <alignment horizontal="left" vertical="center"/>
    </xf>
    <xf numFmtId="164" fontId="26" fillId="0" borderId="186" xfId="370" applyNumberFormat="1" applyBorder="1" applyAlignment="1">
      <alignment horizontal="left" vertical="center"/>
    </xf>
    <xf numFmtId="164" fontId="26" fillId="0" borderId="186" xfId="370" applyNumberFormat="1" applyBorder="1" applyAlignment="1">
      <alignment horizontal="center" vertical="center"/>
    </xf>
    <xf numFmtId="164" fontId="26" fillId="0" borderId="187" xfId="370" applyNumberFormat="1" applyBorder="1" applyAlignment="1">
      <alignment horizontal="center" vertical="center"/>
    </xf>
    <xf numFmtId="165" fontId="5" fillId="3" borderId="19" xfId="5" applyNumberFormat="1" applyBorder="1" applyAlignment="1">
      <alignment horizontal="center"/>
    </xf>
    <xf numFmtId="165" fontId="5" fillId="3" borderId="33" xfId="5" applyNumberFormat="1" applyBorder="1" applyAlignment="1">
      <alignment horizontal="center"/>
    </xf>
    <xf numFmtId="165" fontId="5" fillId="3" borderId="19" xfId="5" applyNumberFormat="1" applyFont="1" applyBorder="1" applyAlignment="1">
      <alignment horizontal="center"/>
    </xf>
    <xf numFmtId="0" fontId="5" fillId="3" borderId="6" xfId="5" applyNumberFormat="1" applyFont="1" applyAlignment="1">
      <alignment horizontal="center"/>
    </xf>
    <xf numFmtId="0" fontId="5" fillId="3" borderId="32" xfId="5" applyNumberFormat="1" applyFont="1" applyBorder="1" applyAlignment="1"/>
    <xf numFmtId="0" fontId="5" fillId="3" borderId="33" xfId="5" applyNumberFormat="1" applyFont="1" applyBorder="1" applyAlignment="1"/>
    <xf numFmtId="165" fontId="5" fillId="3" borderId="33" xfId="5" applyNumberFormat="1" applyFont="1" applyBorder="1" applyAlignment="1">
      <alignment horizontal="center"/>
    </xf>
    <xf numFmtId="0" fontId="5" fillId="3" borderId="33" xfId="5" applyNumberFormat="1" applyFont="1" applyBorder="1" applyAlignment="1">
      <alignment horizontal="center"/>
    </xf>
    <xf numFmtId="0" fontId="5" fillId="3" borderId="0" xfId="5" applyNumberFormat="1" applyFont="1" applyBorder="1" applyAlignment="1">
      <alignment horizontal="center"/>
    </xf>
    <xf numFmtId="164" fontId="82" fillId="0" borderId="125" xfId="370" applyNumberFormat="1" applyFont="1" applyBorder="1" applyAlignment="1">
      <alignment horizontal="left" vertical="center"/>
    </xf>
    <xf numFmtId="164" fontId="82" fillId="0" borderId="125" xfId="370" applyNumberFormat="1" applyFont="1" applyBorder="1">
      <alignment horizontal="right" vertical="center"/>
    </xf>
    <xf numFmtId="164" fontId="82" fillId="0" borderId="126" xfId="370" applyNumberFormat="1" applyFont="1" applyBorder="1">
      <alignment horizontal="right" vertical="center"/>
    </xf>
    <xf numFmtId="164" fontId="82" fillId="0" borderId="126" xfId="370" applyNumberFormat="1" applyFont="1" applyBorder="1" applyAlignment="1">
      <alignment horizontal="center" vertical="center"/>
    </xf>
    <xf numFmtId="164" fontId="82" fillId="0" borderId="124" xfId="370" applyNumberFormat="1" applyFont="1" applyBorder="1" applyAlignment="1">
      <alignment horizontal="center" vertical="center"/>
    </xf>
    <xf numFmtId="0" fontId="5" fillId="0" borderId="115" xfId="712" applyNumberFormat="1" applyFont="1" applyFill="1"/>
    <xf numFmtId="2" fontId="5" fillId="0" borderId="3" xfId="3" applyNumberFormat="1" applyFont="1" applyAlignment="1">
      <alignment horizontal="center"/>
    </xf>
    <xf numFmtId="0" fontId="5" fillId="0" borderId="115" xfId="712" applyNumberFormat="1" applyFont="1" applyFill="1" applyAlignment="1">
      <alignment horizontal="center"/>
    </xf>
    <xf numFmtId="2" fontId="5" fillId="3" borderId="0" xfId="5" applyNumberFormat="1" applyBorder="1" applyAlignment="1">
      <alignment horizontal="center"/>
    </xf>
    <xf numFmtId="164" fontId="26" fillId="0" borderId="125" xfId="370" applyNumberFormat="1" applyBorder="1" applyAlignment="1">
      <alignment horizontal="left" vertical="center"/>
    </xf>
    <xf numFmtId="164" fontId="26" fillId="0" borderId="126" xfId="370" applyNumberFormat="1" applyBorder="1" applyAlignment="1">
      <alignment horizontal="left" vertical="center"/>
    </xf>
    <xf numFmtId="164" fontId="26" fillId="0" borderId="126" xfId="370" applyNumberFormat="1" applyBorder="1" applyAlignment="1">
      <alignment horizontal="center" vertical="center"/>
    </xf>
    <xf numFmtId="164" fontId="26" fillId="0" borderId="124" xfId="370" applyNumberFormat="1" applyBorder="1" applyAlignment="1">
      <alignment horizontal="center" vertical="center"/>
    </xf>
    <xf numFmtId="164" fontId="36" fillId="0" borderId="32" xfId="370" applyNumberFormat="1" applyFont="1" applyBorder="1" applyAlignment="1">
      <alignment horizontal="left" vertical="center"/>
    </xf>
    <xf numFmtId="164" fontId="33" fillId="0" borderId="32" xfId="370" applyNumberFormat="1" applyFont="1" applyBorder="1" applyAlignment="1">
      <alignment horizontal="left" vertical="center"/>
    </xf>
    <xf numFmtId="164" fontId="33" fillId="0" borderId="33" xfId="370" applyNumberFormat="1" applyFont="1" applyBorder="1" applyAlignment="1">
      <alignment horizontal="left" vertical="center"/>
    </xf>
    <xf numFmtId="164" fontId="33" fillId="0" borderId="33" xfId="370" applyNumberFormat="1" applyFont="1" applyBorder="1" applyAlignment="1">
      <alignment horizontal="center" vertical="center"/>
    </xf>
    <xf numFmtId="164" fontId="33" fillId="0" borderId="0" xfId="370" applyNumberFormat="1" applyFont="1" applyBorder="1" applyAlignment="1">
      <alignment horizontal="center" vertical="center"/>
    </xf>
    <xf numFmtId="2" fontId="33" fillId="0" borderId="33" xfId="370" applyNumberFormat="1" applyFont="1" applyBorder="1" applyAlignment="1">
      <alignment horizontal="center" vertical="center"/>
    </xf>
    <xf numFmtId="49" fontId="52" fillId="0" borderId="115" xfId="370" applyNumberFormat="1" applyFont="1" applyAlignment="1">
      <alignment horizontal="left" vertical="center"/>
    </xf>
    <xf numFmtId="49" fontId="5" fillId="10" borderId="18" xfId="5" applyNumberFormat="1" applyFill="1" applyBorder="1" applyAlignment="1">
      <alignment horizontal="right"/>
    </xf>
    <xf numFmtId="0" fontId="5" fillId="4" borderId="6" xfId="9" applyNumberFormat="1" applyAlignment="1">
      <alignment horizontal="right"/>
    </xf>
    <xf numFmtId="49" fontId="5" fillId="3" borderId="0" xfId="5" applyNumberFormat="1" applyBorder="1" applyAlignment="1">
      <alignment horizontal="left"/>
    </xf>
    <xf numFmtId="49" fontId="5" fillId="10" borderId="32" xfId="5" applyNumberFormat="1" applyFill="1" applyBorder="1" applyAlignment="1">
      <alignment horizontal="right"/>
    </xf>
    <xf numFmtId="3" fontId="69" fillId="13" borderId="144" xfId="712" applyNumberFormat="1" applyBorder="1"/>
    <xf numFmtId="3" fontId="69" fillId="13" borderId="145" xfId="712" applyNumberFormat="1" applyBorder="1" applyAlignment="1">
      <alignment horizontal="right"/>
    </xf>
    <xf numFmtId="3" fontId="69" fillId="13" borderId="146" xfId="712" applyNumberFormat="1" applyBorder="1" applyAlignment="1">
      <alignment horizontal="right"/>
    </xf>
    <xf numFmtId="164" fontId="33" fillId="3" borderId="107" xfId="9" applyNumberFormat="1" applyFont="1" applyFill="1" applyBorder="1" applyAlignment="1">
      <alignment horizontal="right"/>
    </xf>
    <xf numFmtId="164" fontId="33" fillId="0" borderId="107" xfId="9" applyNumberFormat="1" applyFont="1" applyFill="1" applyBorder="1" applyAlignment="1">
      <alignment horizontal="right"/>
    </xf>
    <xf numFmtId="164" fontId="33" fillId="3" borderId="107" xfId="5" applyNumberFormat="1" applyFont="1" applyBorder="1" applyAlignment="1">
      <alignment horizontal="right"/>
    </xf>
    <xf numFmtId="164" fontId="33" fillId="3" borderId="6" xfId="5" applyNumberFormat="1" applyFont="1" applyAlignment="1">
      <alignment horizontal="right"/>
    </xf>
    <xf numFmtId="164" fontId="33" fillId="3" borderId="106" xfId="9" applyNumberFormat="1" applyFont="1" applyFill="1" applyBorder="1" applyAlignment="1">
      <alignment horizontal="right"/>
    </xf>
    <xf numFmtId="164" fontId="33" fillId="0" borderId="106" xfId="9" applyNumberFormat="1" applyFont="1" applyFill="1" applyBorder="1" applyAlignment="1">
      <alignment horizontal="right"/>
    </xf>
    <xf numFmtId="164" fontId="33" fillId="3" borderId="106" xfId="5" applyNumberFormat="1" applyFont="1" applyBorder="1" applyAlignment="1">
      <alignment horizontal="right"/>
    </xf>
    <xf numFmtId="164" fontId="33" fillId="3" borderId="105" xfId="5" applyNumberFormat="1" applyFont="1" applyBorder="1" applyAlignment="1">
      <alignment horizontal="right"/>
    </xf>
    <xf numFmtId="9" fontId="84" fillId="0" borderId="0" xfId="702" applyFont="1" applyFill="1"/>
    <xf numFmtId="0" fontId="84" fillId="0" borderId="0" xfId="0" applyFont="1" applyFill="1"/>
    <xf numFmtId="0" fontId="49" fillId="0" borderId="0" xfId="0" applyFont="1" applyBorder="1" applyAlignment="1">
      <alignment horizontal="left" vertical="center"/>
    </xf>
    <xf numFmtId="49" fontId="49" fillId="0" borderId="108" xfId="368" applyAlignment="1">
      <alignment horizontal="right" vertical="center" wrapText="1"/>
    </xf>
    <xf numFmtId="9" fontId="49" fillId="0" borderId="108" xfId="702" applyFont="1" applyBorder="1" applyAlignment="1">
      <alignment horizontal="right" vertical="center" wrapText="1"/>
    </xf>
    <xf numFmtId="49" fontId="49" fillId="0" borderId="188" xfId="368" applyBorder="1" applyAlignment="1">
      <alignment horizontal="right" vertical="center" wrapText="1"/>
    </xf>
    <xf numFmtId="0" fontId="36" fillId="3" borderId="6" xfId="5" applyNumberFormat="1" applyFont="1" applyAlignment="1"/>
    <xf numFmtId="9" fontId="33" fillId="3" borderId="189" xfId="702" applyFont="1" applyFill="1" applyBorder="1" applyAlignment="1">
      <alignment horizontal="right"/>
    </xf>
    <xf numFmtId="0" fontId="33" fillId="4" borderId="189" xfId="5" applyNumberFormat="1" applyFont="1" applyFill="1" applyBorder="1" applyAlignment="1">
      <alignment horizontal="right"/>
    </xf>
    <xf numFmtId="0" fontId="33" fillId="3" borderId="189" xfId="5" applyNumberFormat="1" applyFont="1" applyBorder="1" applyAlignment="1">
      <alignment horizontal="right"/>
    </xf>
    <xf numFmtId="0" fontId="33" fillId="3" borderId="190" xfId="5" applyNumberFormat="1" applyFont="1" applyBorder="1" applyAlignment="1">
      <alignment horizontal="right"/>
    </xf>
    <xf numFmtId="0" fontId="33" fillId="3" borderId="6" xfId="5" applyNumberFormat="1" applyFont="1" applyAlignment="1"/>
    <xf numFmtId="9" fontId="5" fillId="3" borderId="19" xfId="702" applyFont="1" applyFill="1" applyBorder="1" applyAlignment="1">
      <alignment horizontal="right"/>
    </xf>
    <xf numFmtId="164" fontId="5" fillId="4" borderId="19" xfId="9" applyNumberFormat="1" applyFont="1" applyBorder="1" applyAlignment="1">
      <alignment horizontal="right"/>
    </xf>
    <xf numFmtId="164" fontId="5" fillId="3" borderId="64" xfId="5" applyNumberFormat="1" applyFont="1" applyBorder="1" applyAlignment="1">
      <alignment horizontal="right"/>
    </xf>
    <xf numFmtId="0" fontId="33" fillId="3" borderId="0" xfId="5" applyNumberFormat="1" applyFont="1" applyBorder="1" applyAlignment="1"/>
    <xf numFmtId="9" fontId="5" fillId="3" borderId="33" xfId="702" applyFont="1" applyFill="1" applyBorder="1" applyAlignment="1">
      <alignment horizontal="right"/>
    </xf>
    <xf numFmtId="164" fontId="5" fillId="4" borderId="33" xfId="9" applyNumberFormat="1" applyFont="1" applyBorder="1" applyAlignment="1">
      <alignment horizontal="right"/>
    </xf>
    <xf numFmtId="164" fontId="5" fillId="3" borderId="65" xfId="5" applyNumberFormat="1" applyFont="1" applyBorder="1" applyAlignment="1">
      <alignment horizontal="right"/>
    </xf>
    <xf numFmtId="164" fontId="36" fillId="4" borderId="124" xfId="711" applyFont="1" applyBorder="1" applyAlignment="1"/>
    <xf numFmtId="164" fontId="4" fillId="4" borderId="125" xfId="711" applyNumberFormat="1" applyFont="1" applyBorder="1" applyAlignment="1">
      <alignment horizontal="right"/>
    </xf>
    <xf numFmtId="9" fontId="4" fillId="4" borderId="126" xfId="702" applyFont="1" applyFill="1" applyBorder="1" applyAlignment="1">
      <alignment horizontal="right"/>
    </xf>
    <xf numFmtId="164" fontId="4" fillId="4" borderId="126" xfId="711" applyNumberFormat="1" applyFont="1" applyBorder="1" applyAlignment="1">
      <alignment horizontal="right"/>
    </xf>
    <xf numFmtId="164" fontId="36" fillId="4" borderId="126" xfId="711" applyNumberFormat="1" applyFont="1" applyBorder="1" applyAlignment="1">
      <alignment horizontal="right"/>
    </xf>
    <xf numFmtId="164" fontId="87" fillId="3" borderId="6" xfId="5" applyNumberFormat="1" applyFont="1" applyAlignment="1">
      <alignment horizontal="right"/>
    </xf>
    <xf numFmtId="9" fontId="87" fillId="3" borderId="129" xfId="702" applyFont="1" applyFill="1" applyBorder="1" applyAlignment="1">
      <alignment horizontal="right"/>
    </xf>
    <xf numFmtId="164" fontId="87" fillId="4" borderId="130" xfId="9" applyNumberFormat="1" applyFont="1" applyBorder="1" applyAlignment="1">
      <alignment horizontal="right"/>
    </xf>
    <xf numFmtId="164" fontId="5" fillId="0" borderId="33" xfId="5" applyNumberFormat="1" applyFont="1" applyFill="1" applyBorder="1" applyAlignment="1">
      <alignment horizontal="right"/>
    </xf>
    <xf numFmtId="164" fontId="5" fillId="0" borderId="65" xfId="5" applyNumberFormat="1" applyFont="1" applyFill="1" applyBorder="1" applyAlignment="1">
      <alignment horizontal="right"/>
    </xf>
    <xf numFmtId="164" fontId="87" fillId="4" borderId="129" xfId="9" applyNumberFormat="1" applyFont="1" applyBorder="1" applyAlignment="1">
      <alignment horizontal="right"/>
    </xf>
    <xf numFmtId="9" fontId="5" fillId="3" borderId="32" xfId="702" applyFont="1" applyFill="1" applyBorder="1" applyAlignment="1">
      <alignment horizontal="right"/>
    </xf>
    <xf numFmtId="164" fontId="5" fillId="4" borderId="32" xfId="9" applyNumberFormat="1" applyFont="1" applyBorder="1" applyAlignment="1">
      <alignment horizontal="right"/>
    </xf>
    <xf numFmtId="9" fontId="5" fillId="3" borderId="6" xfId="5" applyNumberFormat="1" applyFont="1" applyAlignment="1">
      <alignment horizontal="right"/>
    </xf>
    <xf numFmtId="49" fontId="90" fillId="17" borderId="108" xfId="715" applyAlignment="1"/>
    <xf numFmtId="164" fontId="90" fillId="17" borderId="109" xfId="715" applyNumberFormat="1" applyBorder="1" applyAlignment="1">
      <alignment horizontal="right"/>
    </xf>
    <xf numFmtId="9" fontId="4" fillId="17" borderId="191" xfId="702" applyFont="1" applyFill="1" applyBorder="1" applyAlignment="1">
      <alignment horizontal="right"/>
    </xf>
    <xf numFmtId="164" fontId="90" fillId="17" borderId="191" xfId="715" applyNumberFormat="1" applyBorder="1" applyAlignment="1">
      <alignment horizontal="right"/>
    </xf>
    <xf numFmtId="164" fontId="90" fillId="17" borderId="192" xfId="715" applyNumberFormat="1" applyBorder="1" applyAlignment="1">
      <alignment horizontal="right"/>
    </xf>
    <xf numFmtId="0" fontId="0" fillId="0" borderId="0" xfId="0" applyFont="1"/>
    <xf numFmtId="0" fontId="91" fillId="0" borderId="0" xfId="6" applyFont="1" applyAlignment="1">
      <alignment vertical="top"/>
    </xf>
    <xf numFmtId="9" fontId="0" fillId="0" borderId="0" xfId="702" applyFont="1"/>
    <xf numFmtId="49" fontId="92" fillId="0" borderId="108" xfId="368" applyFont="1" applyAlignment="1">
      <alignment horizontal="left" vertical="center"/>
    </xf>
    <xf numFmtId="0" fontId="33" fillId="10" borderId="18" xfId="5" applyNumberFormat="1" applyFont="1" applyFill="1" applyBorder="1" applyAlignment="1">
      <alignment horizontal="right"/>
    </xf>
    <xf numFmtId="164" fontId="33" fillId="3" borderId="189" xfId="5" applyNumberFormat="1" applyFont="1" applyBorder="1" applyAlignment="1">
      <alignment horizontal="right"/>
    </xf>
    <xf numFmtId="164" fontId="33" fillId="3" borderId="190" xfId="5" applyNumberFormat="1" applyFont="1" applyBorder="1" applyAlignment="1">
      <alignment horizontal="right"/>
    </xf>
    <xf numFmtId="164" fontId="33" fillId="3" borderId="18" xfId="9" applyNumberFormat="1" applyFont="1" applyFill="1" applyBorder="1" applyAlignment="1">
      <alignment horizontal="right"/>
    </xf>
    <xf numFmtId="164" fontId="33" fillId="0" borderId="18" xfId="9" applyNumberFormat="1" applyFont="1" applyFill="1" applyBorder="1" applyAlignment="1">
      <alignment horizontal="right"/>
    </xf>
    <xf numFmtId="164" fontId="33" fillId="3" borderId="19" xfId="5" applyNumberFormat="1" applyFont="1" applyBorder="1" applyAlignment="1">
      <alignment horizontal="right"/>
    </xf>
    <xf numFmtId="164" fontId="33" fillId="3" borderId="64" xfId="5" applyNumberFormat="1" applyFont="1" applyBorder="1" applyAlignment="1">
      <alignment horizontal="right"/>
    </xf>
    <xf numFmtId="0" fontId="33" fillId="10" borderId="109" xfId="5" applyNumberFormat="1" applyFont="1" applyFill="1" applyBorder="1" applyAlignment="1">
      <alignment horizontal="right"/>
    </xf>
    <xf numFmtId="164" fontId="33" fillId="3" borderId="32" xfId="9" applyNumberFormat="1" applyFont="1" applyFill="1" applyBorder="1" applyAlignment="1">
      <alignment horizontal="right"/>
    </xf>
    <xf numFmtId="164" fontId="33" fillId="0" borderId="32" xfId="9" applyNumberFormat="1" applyFont="1" applyFill="1" applyBorder="1" applyAlignment="1">
      <alignment horizontal="right"/>
    </xf>
    <xf numFmtId="164" fontId="33" fillId="3" borderId="33" xfId="5" applyNumberFormat="1" applyFont="1" applyBorder="1" applyAlignment="1">
      <alignment horizontal="right"/>
    </xf>
    <xf numFmtId="164" fontId="33" fillId="3" borderId="65" xfId="5" applyNumberFormat="1" applyFont="1" applyBorder="1" applyAlignment="1">
      <alignment horizontal="right"/>
    </xf>
    <xf numFmtId="49" fontId="90" fillId="17" borderId="188" xfId="715" applyBorder="1" applyAlignment="1"/>
    <xf numFmtId="164" fontId="90" fillId="17" borderId="193" xfId="715" applyNumberFormat="1" applyBorder="1" applyAlignment="1">
      <alignment horizontal="right"/>
    </xf>
    <xf numFmtId="164" fontId="90" fillId="17" borderId="194" xfId="715" applyNumberFormat="1" applyBorder="1" applyAlignment="1">
      <alignment horizontal="right"/>
    </xf>
    <xf numFmtId="164" fontId="90" fillId="17" borderId="195" xfId="715" applyNumberFormat="1" applyBorder="1" applyAlignment="1">
      <alignment horizontal="right"/>
    </xf>
    <xf numFmtId="0" fontId="8" fillId="0" borderId="0" xfId="6" applyFont="1" applyAlignment="1">
      <alignment vertical="top" wrapText="1"/>
    </xf>
    <xf numFmtId="164" fontId="5" fillId="0" borderId="107" xfId="9" applyNumberFormat="1" applyFill="1" applyBorder="1" applyAlignment="1">
      <alignment horizontal="right"/>
    </xf>
    <xf numFmtId="164" fontId="5" fillId="3" borderId="189" xfId="5" applyNumberFormat="1" applyBorder="1" applyAlignment="1">
      <alignment horizontal="right"/>
    </xf>
    <xf numFmtId="164" fontId="5" fillId="3" borderId="190" xfId="5" applyNumberFormat="1" applyBorder="1" applyAlignment="1">
      <alignment horizontal="right"/>
    </xf>
    <xf numFmtId="164" fontId="5" fillId="3" borderId="64" xfId="5" applyNumberFormat="1" applyBorder="1" applyAlignment="1">
      <alignment horizontal="right"/>
    </xf>
    <xf numFmtId="164" fontId="5" fillId="10" borderId="109" xfId="5" applyNumberFormat="1" applyFill="1" applyBorder="1" applyAlignment="1">
      <alignment horizontal="right"/>
    </xf>
    <xf numFmtId="164" fontId="5" fillId="3" borderId="65" xfId="5" applyNumberFormat="1" applyBorder="1" applyAlignment="1">
      <alignment horizontal="right"/>
    </xf>
    <xf numFmtId="164" fontId="90" fillId="18" borderId="196" xfId="0" applyNumberFormat="1" applyFont="1" applyFill="1" applyBorder="1" applyAlignment="1">
      <alignment horizontal="right"/>
    </xf>
    <xf numFmtId="164" fontId="5" fillId="10" borderId="18" xfId="5" applyNumberFormat="1" applyFont="1" applyFill="1" applyBorder="1" applyAlignment="1">
      <alignment horizontal="right"/>
    </xf>
    <xf numFmtId="49" fontId="90" fillId="17" borderId="108" xfId="715" applyAlignment="1">
      <alignment horizontal="left"/>
    </xf>
    <xf numFmtId="0" fontId="90" fillId="17" borderId="193" xfId="715" applyNumberFormat="1" applyBorder="1" applyAlignment="1">
      <alignment horizontal="right"/>
    </xf>
    <xf numFmtId="0" fontId="90" fillId="17" borderId="194" xfId="715" applyNumberFormat="1" applyBorder="1" applyAlignment="1">
      <alignment horizontal="right"/>
    </xf>
    <xf numFmtId="0" fontId="90" fillId="17" borderId="188" xfId="715" applyNumberFormat="1" applyBorder="1" applyAlignment="1"/>
    <xf numFmtId="164" fontId="90" fillId="17" borderId="193" xfId="715" applyNumberFormat="1" applyFont="1" applyBorder="1" applyAlignment="1">
      <alignment horizontal="right"/>
    </xf>
    <xf numFmtId="49" fontId="49" fillId="0" borderId="0" xfId="368" applyBorder="1">
      <alignment horizontal="right" vertical="center"/>
    </xf>
    <xf numFmtId="0" fontId="49" fillId="0" borderId="191" xfId="368" applyNumberFormat="1" applyBorder="1">
      <alignment horizontal="right" vertical="center"/>
    </xf>
    <xf numFmtId="164" fontId="33" fillId="4" borderId="107" xfId="9" applyNumberFormat="1" applyFont="1" applyBorder="1" applyAlignment="1">
      <alignment horizontal="right"/>
    </xf>
    <xf numFmtId="164" fontId="33" fillId="4" borderId="189" xfId="9" applyNumberFormat="1" applyFont="1" applyBorder="1" applyAlignment="1">
      <alignment horizontal="right"/>
    </xf>
    <xf numFmtId="164" fontId="33" fillId="4" borderId="18" xfId="9" applyNumberFormat="1" applyFont="1" applyBorder="1" applyAlignment="1">
      <alignment horizontal="right"/>
    </xf>
    <xf numFmtId="164" fontId="33" fillId="4" borderId="19" xfId="9" applyNumberFormat="1" applyFont="1" applyBorder="1" applyAlignment="1">
      <alignment horizontal="right"/>
    </xf>
    <xf numFmtId="164" fontId="33" fillId="4" borderId="106" xfId="9" applyNumberFormat="1" applyFont="1" applyBorder="1" applyAlignment="1">
      <alignment horizontal="right"/>
    </xf>
    <xf numFmtId="164" fontId="33" fillId="4" borderId="197" xfId="9" applyNumberFormat="1" applyFont="1" applyBorder="1" applyAlignment="1">
      <alignment horizontal="right"/>
    </xf>
    <xf numFmtId="164" fontId="33" fillId="3" borderId="197" xfId="5" applyNumberFormat="1" applyFont="1" applyBorder="1" applyAlignment="1">
      <alignment horizontal="right"/>
    </xf>
    <xf numFmtId="164" fontId="33" fillId="3" borderId="198" xfId="5" applyNumberFormat="1" applyFont="1" applyBorder="1" applyAlignment="1">
      <alignment horizontal="right"/>
    </xf>
    <xf numFmtId="0" fontId="8" fillId="0" borderId="0" xfId="6" applyFont="1">
      <alignment vertical="top"/>
    </xf>
    <xf numFmtId="0" fontId="94" fillId="0" borderId="0" xfId="0" applyFont="1"/>
    <xf numFmtId="9" fontId="5" fillId="3" borderId="107" xfId="9" applyNumberFormat="1" applyFill="1" applyBorder="1" applyAlignment="1">
      <alignment horizontal="right"/>
    </xf>
    <xf numFmtId="9" fontId="5" fillId="0" borderId="107" xfId="9" applyNumberFormat="1" applyFill="1" applyBorder="1" applyAlignment="1">
      <alignment horizontal="right"/>
    </xf>
    <xf numFmtId="9" fontId="5" fillId="3" borderId="189" xfId="5" applyNumberFormat="1" applyBorder="1" applyAlignment="1">
      <alignment horizontal="right"/>
    </xf>
    <xf numFmtId="9" fontId="5" fillId="10" borderId="109" xfId="5" applyNumberFormat="1" applyFill="1" applyBorder="1" applyAlignment="1">
      <alignment horizontal="right"/>
    </xf>
    <xf numFmtId="9" fontId="5" fillId="0" borderId="32" xfId="9" applyNumberFormat="1" applyFill="1" applyBorder="1" applyAlignment="1">
      <alignment horizontal="right"/>
    </xf>
    <xf numFmtId="9" fontId="90" fillId="17" borderId="193" xfId="715" applyNumberFormat="1" applyBorder="1" applyAlignment="1">
      <alignment horizontal="right"/>
    </xf>
    <xf numFmtId="9" fontId="90" fillId="17" borderId="194" xfId="715" applyNumberFormat="1" applyBorder="1" applyAlignment="1">
      <alignment horizontal="right"/>
    </xf>
    <xf numFmtId="164" fontId="5" fillId="0" borderId="189" xfId="5" applyNumberFormat="1" applyFill="1" applyBorder="1" applyAlignment="1">
      <alignment horizontal="right"/>
    </xf>
    <xf numFmtId="0" fontId="5" fillId="6" borderId="108" xfId="715" applyNumberFormat="1" applyFont="1" applyFill="1" applyAlignment="1"/>
    <xf numFmtId="164" fontId="5" fillId="2" borderId="109" xfId="4" applyNumberFormat="1" applyFont="1" applyBorder="1">
      <alignment horizontal="right" vertical="center"/>
    </xf>
    <xf numFmtId="164" fontId="5" fillId="6" borderId="108" xfId="715" applyNumberFormat="1" applyFont="1" applyFill="1" applyAlignment="1">
      <alignment horizontal="right"/>
    </xf>
    <xf numFmtId="0" fontId="31" fillId="0" borderId="0" xfId="6" applyFont="1" applyAlignment="1">
      <alignment vertical="top"/>
    </xf>
    <xf numFmtId="0" fontId="31" fillId="6" borderId="0" xfId="0" applyFont="1" applyFill="1"/>
    <xf numFmtId="0" fontId="95" fillId="6" borderId="0" xfId="0" applyFont="1" applyFill="1"/>
    <xf numFmtId="0" fontId="0" fillId="0" borderId="0" xfId="0" quotePrefix="1"/>
    <xf numFmtId="9" fontId="5" fillId="0" borderId="199" xfId="9" applyNumberFormat="1" applyFill="1" applyBorder="1" applyAlignment="1">
      <alignment horizontal="right"/>
    </xf>
    <xf numFmtId="9" fontId="5" fillId="0" borderId="6" xfId="9" applyNumberFormat="1" applyFill="1" applyBorder="1" applyAlignment="1">
      <alignment horizontal="right"/>
    </xf>
    <xf numFmtId="9" fontId="5" fillId="10" borderId="32" xfId="5" applyNumberFormat="1" applyFill="1" applyBorder="1" applyAlignment="1">
      <alignment horizontal="right"/>
    </xf>
    <xf numFmtId="9" fontId="5" fillId="0" borderId="0" xfId="9" applyNumberFormat="1" applyFill="1" applyBorder="1" applyAlignment="1">
      <alignment horizontal="right"/>
    </xf>
    <xf numFmtId="9" fontId="90" fillId="18" borderId="193" xfId="0" applyNumberFormat="1" applyFont="1" applyFill="1" applyBorder="1" applyAlignment="1">
      <alignment horizontal="right"/>
    </xf>
    <xf numFmtId="9" fontId="90" fillId="17" borderId="188" xfId="715" applyNumberFormat="1" applyBorder="1" applyAlignment="1">
      <alignment horizontal="right"/>
    </xf>
    <xf numFmtId="0" fontId="99" fillId="0" borderId="0" xfId="0" applyFont="1"/>
    <xf numFmtId="49" fontId="49" fillId="0" borderId="0" xfId="368" applyFill="1" applyBorder="1">
      <alignment horizontal="right" vertical="center"/>
    </xf>
    <xf numFmtId="9" fontId="5" fillId="0" borderId="0" xfId="5" applyNumberFormat="1" applyFill="1" applyBorder="1" applyAlignment="1">
      <alignment horizontal="right"/>
    </xf>
    <xf numFmtId="9" fontId="90" fillId="0" borderId="0" xfId="715" applyNumberFormat="1" applyFill="1" applyBorder="1" applyAlignment="1">
      <alignment horizontal="right"/>
    </xf>
    <xf numFmtId="164" fontId="4" fillId="4" borderId="123" xfId="711" applyAlignment="1">
      <alignment horizontal="right"/>
    </xf>
    <xf numFmtId="0" fontId="4" fillId="3" borderId="200" xfId="5" applyNumberFormat="1" applyFont="1" applyBorder="1" applyAlignment="1"/>
    <xf numFmtId="164" fontId="4" fillId="10" borderId="102" xfId="5" applyNumberFormat="1" applyFont="1" applyFill="1" applyBorder="1" applyAlignment="1"/>
    <xf numFmtId="164" fontId="5" fillId="3" borderId="102" xfId="9" applyNumberFormat="1" applyFill="1" applyBorder="1" applyAlignment="1"/>
    <xf numFmtId="164" fontId="5" fillId="0" borderId="102" xfId="9" applyNumberFormat="1" applyFill="1" applyBorder="1" applyAlignment="1"/>
    <xf numFmtId="164" fontId="5" fillId="3" borderId="166" xfId="9" applyNumberFormat="1" applyFill="1" applyBorder="1" applyAlignment="1">
      <alignment horizontal="right"/>
    </xf>
    <xf numFmtId="164" fontId="5" fillId="0" borderId="166" xfId="9" applyNumberFormat="1" applyFill="1" applyBorder="1" applyAlignment="1">
      <alignment horizontal="right"/>
    </xf>
    <xf numFmtId="0" fontId="4" fillId="0" borderId="201" xfId="3" applyNumberFormat="1" applyBorder="1" applyAlignment="1"/>
    <xf numFmtId="164" fontId="4" fillId="9" borderId="202" xfId="3" applyNumberFormat="1" applyFill="1" applyBorder="1" applyAlignment="1"/>
    <xf numFmtId="164" fontId="5" fillId="3" borderId="202" xfId="9" applyNumberFormat="1" applyFill="1" applyBorder="1" applyAlignment="1"/>
    <xf numFmtId="164" fontId="5" fillId="0" borderId="202" xfId="9" applyNumberFormat="1" applyFill="1" applyBorder="1" applyAlignment="1"/>
    <xf numFmtId="164" fontId="4" fillId="0" borderId="132" xfId="3" applyNumberFormat="1" applyBorder="1" applyAlignment="1"/>
    <xf numFmtId="164" fontId="4" fillId="0" borderId="203" xfId="3" applyNumberFormat="1" applyBorder="1" applyAlignment="1"/>
    <xf numFmtId="164" fontId="5" fillId="4" borderId="166" xfId="711" applyNumberFormat="1" applyFont="1" applyBorder="1" applyAlignment="1">
      <alignment horizontal="right"/>
    </xf>
    <xf numFmtId="164" fontId="5" fillId="3" borderId="64" xfId="5" applyNumberFormat="1" applyBorder="1" applyAlignment="1"/>
    <xf numFmtId="164" fontId="5" fillId="3" borderId="32" xfId="9" applyNumberFormat="1" applyFill="1" applyBorder="1" applyAlignment="1"/>
    <xf numFmtId="164" fontId="5" fillId="0" borderId="32" xfId="9" applyNumberFormat="1" applyFill="1" applyBorder="1" applyAlignment="1"/>
    <xf numFmtId="164" fontId="5" fillId="3" borderId="33" xfId="5" applyNumberFormat="1" applyBorder="1" applyAlignment="1"/>
    <xf numFmtId="164" fontId="5" fillId="3" borderId="65" xfId="5" applyNumberFormat="1" applyBorder="1" applyAlignment="1"/>
    <xf numFmtId="164" fontId="4" fillId="4" borderId="125" xfId="711" applyNumberFormat="1" applyBorder="1" applyAlignment="1"/>
    <xf numFmtId="164" fontId="4" fillId="4" borderId="126" xfId="711" applyNumberFormat="1" applyBorder="1" applyAlignment="1"/>
    <xf numFmtId="164" fontId="4" fillId="4" borderId="52" xfId="711" applyNumberFormat="1" applyBorder="1" applyAlignment="1"/>
    <xf numFmtId="49" fontId="103" fillId="19" borderId="103" xfId="716" applyAlignment="1"/>
    <xf numFmtId="164" fontId="103" fillId="19" borderId="104" xfId="716" applyNumberFormat="1" applyBorder="1" applyAlignment="1">
      <alignment horizontal="right"/>
    </xf>
    <xf numFmtId="164" fontId="103" fillId="19" borderId="204" xfId="716" applyNumberFormat="1" applyBorder="1" applyAlignment="1">
      <alignment horizontal="right"/>
    </xf>
    <xf numFmtId="164" fontId="103" fillId="19" borderId="205" xfId="716" applyNumberFormat="1" applyBorder="1" applyAlignment="1">
      <alignment horizontal="right"/>
    </xf>
    <xf numFmtId="20" fontId="0" fillId="0" borderId="0" xfId="0" applyNumberFormat="1"/>
    <xf numFmtId="0" fontId="31" fillId="0" borderId="0" xfId="6" applyFont="1">
      <alignment vertical="top"/>
    </xf>
    <xf numFmtId="164" fontId="5" fillId="5" borderId="84" xfId="0" applyNumberFormat="1" applyFont="1" applyFill="1" applyBorder="1"/>
    <xf numFmtId="0" fontId="5" fillId="3" borderId="206" xfId="5" applyNumberFormat="1" applyBorder="1" applyAlignment="1"/>
    <xf numFmtId="164" fontId="5" fillId="10" borderId="156" xfId="5" applyNumberFormat="1" applyFill="1" applyBorder="1" applyAlignment="1">
      <alignment horizontal="right"/>
    </xf>
    <xf numFmtId="164" fontId="5" fillId="3" borderId="156" xfId="9" applyNumberFormat="1" applyFill="1" applyBorder="1" applyAlignment="1"/>
    <xf numFmtId="0" fontId="103" fillId="19" borderId="103" xfId="716" applyNumberFormat="1" applyAlignment="1"/>
    <xf numFmtId="49" fontId="44" fillId="0" borderId="103" xfId="367" applyFont="1" applyAlignment="1">
      <alignment horizontal="left" vertical="center"/>
    </xf>
    <xf numFmtId="49" fontId="44" fillId="0" borderId="104" xfId="367" applyBorder="1">
      <alignment horizontal="right" vertical="center"/>
    </xf>
    <xf numFmtId="0" fontId="44" fillId="0" borderId="204" xfId="367" applyNumberFormat="1" applyBorder="1">
      <alignment horizontal="right" vertical="center"/>
    </xf>
    <xf numFmtId="164" fontId="5" fillId="10" borderId="32" xfId="5" applyNumberFormat="1" applyFill="1" applyBorder="1" applyAlignment="1"/>
    <xf numFmtId="164" fontId="5" fillId="3" borderId="6" xfId="5" applyNumberFormat="1">
      <alignment horizontal="right" vertical="center"/>
    </xf>
    <xf numFmtId="0" fontId="5" fillId="0" borderId="0" xfId="3" applyNumberFormat="1" applyFont="1" applyBorder="1" applyAlignment="1"/>
    <xf numFmtId="164" fontId="5" fillId="10" borderId="166" xfId="5" applyNumberFormat="1" applyFill="1" applyBorder="1" applyAlignment="1">
      <alignment horizontal="right"/>
    </xf>
    <xf numFmtId="164" fontId="4" fillId="10" borderId="166" xfId="711" applyNumberFormat="1" applyFill="1" applyBorder="1" applyAlignment="1">
      <alignment horizontal="right"/>
    </xf>
    <xf numFmtId="164" fontId="103" fillId="19" borderId="207" xfId="716" applyNumberFormat="1" applyFont="1" applyBorder="1" applyAlignment="1">
      <alignment horizontal="right"/>
    </xf>
    <xf numFmtId="164" fontId="103" fillId="19" borderId="207" xfId="716" applyNumberFormat="1" applyBorder="1" applyAlignment="1">
      <alignment horizontal="right"/>
    </xf>
    <xf numFmtId="0" fontId="108" fillId="0" borderId="0" xfId="6" applyFont="1">
      <alignment vertical="top"/>
    </xf>
    <xf numFmtId="0" fontId="33" fillId="0" borderId="0" xfId="0" applyFont="1"/>
    <xf numFmtId="0" fontId="110" fillId="0" borderId="0" xfId="0" applyFont="1" applyAlignment="1">
      <alignment vertical="top"/>
    </xf>
    <xf numFmtId="0" fontId="33" fillId="0" borderId="0" xfId="0" applyFont="1" applyAlignment="1">
      <alignment horizontal="right"/>
    </xf>
    <xf numFmtId="0" fontId="111" fillId="0" borderId="0" xfId="0" applyFont="1" applyAlignment="1">
      <alignment vertical="top"/>
    </xf>
    <xf numFmtId="0" fontId="112" fillId="0" borderId="0" xfId="0" applyFont="1" applyAlignment="1">
      <alignment vertical="top"/>
    </xf>
    <xf numFmtId="0" fontId="113" fillId="0" borderId="0" xfId="0" applyFont="1" applyAlignment="1">
      <alignment vertical="top"/>
    </xf>
    <xf numFmtId="0" fontId="53" fillId="3" borderId="118" xfId="717" applyNumberFormat="1" applyFont="1" applyFill="1" applyBorder="1" applyAlignment="1"/>
    <xf numFmtId="0" fontId="53" fillId="3" borderId="118" xfId="717" applyNumberFormat="1" applyFill="1" applyBorder="1" applyAlignment="1">
      <alignment horizontal="right"/>
    </xf>
    <xf numFmtId="0" fontId="53" fillId="3" borderId="118" xfId="717" applyNumberFormat="1" applyFont="1" applyFill="1" applyBorder="1" applyAlignment="1">
      <alignment horizontal="right"/>
    </xf>
    <xf numFmtId="0" fontId="53" fillId="3" borderId="118" xfId="717" applyNumberFormat="1" applyFill="1" applyBorder="1" applyAlignment="1"/>
    <xf numFmtId="0" fontId="5" fillId="0" borderId="0" xfId="0" applyFont="1"/>
    <xf numFmtId="0" fontId="53" fillId="0" borderId="118" xfId="717" applyFill="1" applyBorder="1"/>
    <xf numFmtId="0" fontId="53" fillId="0" borderId="118" xfId="717" applyFill="1" applyBorder="1" applyAlignment="1">
      <alignment horizontal="right"/>
    </xf>
    <xf numFmtId="0" fontId="53" fillId="0" borderId="0" xfId="717"/>
    <xf numFmtId="0" fontId="33" fillId="0" borderId="208" xfId="0" applyFont="1" applyBorder="1"/>
    <xf numFmtId="0" fontId="33" fillId="0" borderId="208" xfId="0" applyFont="1" applyBorder="1" applyAlignment="1">
      <alignment horizontal="right"/>
    </xf>
    <xf numFmtId="0" fontId="109" fillId="0" borderId="0" xfId="0" applyFont="1"/>
    <xf numFmtId="0" fontId="1" fillId="0" borderId="0" xfId="1" applyNumberFormat="1">
      <alignment horizontal="left"/>
    </xf>
    <xf numFmtId="0" fontId="114" fillId="20" borderId="0" xfId="0" applyFont="1" applyFill="1" applyAlignment="1">
      <alignment horizontal="left" vertical="center" wrapText="1" indent="2"/>
    </xf>
    <xf numFmtId="0" fontId="8" fillId="0" borderId="0" xfId="6" applyAlignment="1">
      <alignment vertical="top" wrapText="1"/>
    </xf>
    <xf numFmtId="0" fontId="8" fillId="0" borderId="0" xfId="6">
      <alignment vertical="top"/>
    </xf>
    <xf numFmtId="0" fontId="0" fillId="0" borderId="0" xfId="0"/>
    <xf numFmtId="0" fontId="8" fillId="0" borderId="0" xfId="6" applyFont="1" applyAlignment="1">
      <alignment vertical="center" wrapText="1"/>
    </xf>
    <xf numFmtId="49" fontId="2" fillId="0" borderId="1" xfId="0" applyNumberFormat="1" applyFont="1" applyBorder="1" applyAlignment="1">
      <alignment horizontal="center" vertical="center"/>
    </xf>
    <xf numFmtId="0" fontId="20" fillId="0" borderId="0" xfId="0" applyFont="1" applyAlignment="1">
      <alignment vertical="center" wrapText="1"/>
    </xf>
    <xf numFmtId="49" fontId="1" fillId="0" borderId="0" xfId="1">
      <alignment horizontal="left"/>
    </xf>
    <xf numFmtId="49" fontId="2" fillId="0" borderId="1" xfId="2" applyAlignment="1">
      <alignment horizontal="center" vertical="center"/>
    </xf>
    <xf numFmtId="49" fontId="2" fillId="0" borderId="0" xfId="2" applyBorder="1" applyAlignment="1">
      <alignment horizontal="center" vertical="center"/>
    </xf>
    <xf numFmtId="49" fontId="24" fillId="0" borderId="0" xfId="11">
      <alignment horizontal="left"/>
    </xf>
    <xf numFmtId="0" fontId="0" fillId="0" borderId="0" xfId="0" applyBorder="1"/>
    <xf numFmtId="0" fontId="8" fillId="0" borderId="0" xfId="6" applyFont="1" applyFill="1">
      <alignment vertical="top"/>
    </xf>
    <xf numFmtId="0" fontId="1" fillId="0" borderId="0" xfId="1" applyNumberFormat="1" applyAlignment="1">
      <alignment horizontal="left"/>
    </xf>
    <xf numFmtId="49" fontId="2" fillId="0" borderId="1" xfId="2" applyAlignment="1">
      <alignment horizontal="right" vertical="center"/>
    </xf>
    <xf numFmtId="49" fontId="2" fillId="0" borderId="0" xfId="2" applyBorder="1" applyAlignment="1">
      <alignment horizontal="right" vertical="top" wrapText="1"/>
    </xf>
    <xf numFmtId="49" fontId="2" fillId="0" borderId="1" xfId="2" applyAlignment="1">
      <alignment horizontal="right" vertical="top"/>
    </xf>
    <xf numFmtId="0" fontId="8" fillId="0" borderId="0" xfId="6" applyAlignment="1">
      <alignment horizontal="left" vertical="top" wrapText="1"/>
    </xf>
    <xf numFmtId="0" fontId="20" fillId="0" borderId="0" xfId="0" applyFont="1" applyAlignment="1">
      <alignment horizontal="left" vertical="top" wrapText="1"/>
    </xf>
    <xf numFmtId="0" fontId="8" fillId="0" borderId="0" xfId="0" applyFont="1" applyAlignment="1">
      <alignment horizontal="left" vertical="top" wrapText="1"/>
    </xf>
    <xf numFmtId="49" fontId="31" fillId="12" borderId="0" xfId="0" applyNumberFormat="1" applyFont="1" applyFill="1" applyBorder="1" applyAlignment="1">
      <alignment horizontal="justify" vertical="top" wrapText="1"/>
    </xf>
    <xf numFmtId="0" fontId="8" fillId="0" borderId="0" xfId="6" applyFont="1" applyFill="1" applyAlignment="1">
      <alignment vertical="top"/>
    </xf>
    <xf numFmtId="49" fontId="31" fillId="0" borderId="0" xfId="0" applyNumberFormat="1" applyFont="1" applyFill="1" applyBorder="1" applyAlignment="1">
      <alignment horizontal="justify" vertical="top" wrapText="1"/>
    </xf>
    <xf numFmtId="0" fontId="31" fillId="12" borderId="0" xfId="0" applyNumberFormat="1" applyFont="1" applyFill="1" applyBorder="1" applyAlignment="1">
      <alignment horizontal="justify" vertical="top" wrapText="1"/>
    </xf>
    <xf numFmtId="0" fontId="15" fillId="0" borderId="0" xfId="0" applyFont="1"/>
    <xf numFmtId="0" fontId="8" fillId="0" borderId="0" xfId="6" applyFill="1" applyAlignment="1">
      <alignment horizontal="left" vertical="top" wrapText="1"/>
    </xf>
    <xf numFmtId="0" fontId="1" fillId="0" borderId="0" xfId="1" applyNumberFormat="1" applyAlignment="1"/>
    <xf numFmtId="49" fontId="26" fillId="0" borderId="115" xfId="370">
      <alignment horizontal="right" vertical="center"/>
    </xf>
    <xf numFmtId="49" fontId="26" fillId="0" borderId="115" xfId="370" applyBorder="1" applyAlignment="1">
      <alignment horizontal="left" vertical="center" wrapText="1"/>
    </xf>
    <xf numFmtId="49" fontId="26" fillId="0" borderId="123" xfId="370" applyBorder="1" applyAlignment="1">
      <alignment horizontal="right"/>
    </xf>
    <xf numFmtId="0" fontId="11" fillId="0" borderId="0" xfId="7"/>
    <xf numFmtId="49" fontId="26" fillId="0" borderId="144" xfId="370" applyBorder="1" applyAlignment="1">
      <alignment horizontal="left" vertical="center" wrapText="1"/>
    </xf>
    <xf numFmtId="0" fontId="0" fillId="0" borderId="144" xfId="0" applyBorder="1" applyAlignment="1">
      <alignment vertical="center" wrapText="1"/>
    </xf>
    <xf numFmtId="49" fontId="26" fillId="0" borderId="115" xfId="370" applyBorder="1">
      <alignment horizontal="right" vertical="center"/>
    </xf>
    <xf numFmtId="0" fontId="8" fillId="6" borderId="0" xfId="6" applyFill="1" applyAlignment="1">
      <alignment vertical="top" wrapText="1"/>
    </xf>
    <xf numFmtId="0" fontId="8" fillId="6" borderId="0" xfId="6" applyFill="1">
      <alignment vertical="top"/>
    </xf>
    <xf numFmtId="49" fontId="26" fillId="0" borderId="115" xfId="370" applyAlignment="1">
      <alignment horizontal="right"/>
    </xf>
    <xf numFmtId="49" fontId="26" fillId="0" borderId="115" xfId="370" applyNumberFormat="1">
      <alignment horizontal="right" vertical="center"/>
    </xf>
    <xf numFmtId="0" fontId="11" fillId="0" borderId="0" xfId="7" applyNumberFormat="1" applyAlignment="1">
      <alignment horizontal="left" vertical="top"/>
    </xf>
    <xf numFmtId="0" fontId="11" fillId="0" borderId="0" xfId="7" applyNumberFormat="1" applyAlignment="1">
      <alignment horizontal="left" vertical="top" wrapText="1"/>
    </xf>
    <xf numFmtId="0" fontId="11" fillId="0" borderId="0" xfId="0" applyFont="1" applyAlignment="1">
      <alignment horizontal="left"/>
    </xf>
    <xf numFmtId="0" fontId="1" fillId="0" borderId="0" xfId="1" applyNumberFormat="1" applyAlignment="1">
      <alignment horizontal="left" vertical="center" wrapText="1"/>
    </xf>
    <xf numFmtId="0" fontId="11" fillId="0" borderId="0" xfId="7" applyAlignment="1">
      <alignment horizontal="left" vertical="top" wrapText="1"/>
    </xf>
    <xf numFmtId="0" fontId="11" fillId="0" borderId="0" xfId="7" applyAlignment="1">
      <alignment horizontal="left" wrapText="1"/>
    </xf>
    <xf numFmtId="0" fontId="69" fillId="13" borderId="183" xfId="712" applyNumberFormat="1" applyBorder="1" applyAlignment="1">
      <alignment horizontal="left" vertical="center"/>
    </xf>
    <xf numFmtId="0" fontId="69" fillId="13" borderId="115" xfId="712" applyNumberFormat="1" applyBorder="1" applyAlignment="1">
      <alignment horizontal="left" vertical="center"/>
    </xf>
    <xf numFmtId="0" fontId="8" fillId="0" borderId="0" xfId="6" applyBorder="1" applyAlignment="1">
      <alignment horizontal="left"/>
    </xf>
    <xf numFmtId="49" fontId="26" fillId="0" borderId="0" xfId="370" applyNumberFormat="1" applyFont="1" applyBorder="1" applyAlignment="1">
      <alignment vertical="center"/>
    </xf>
    <xf numFmtId="0" fontId="26" fillId="0" borderId="115" xfId="370" applyNumberFormat="1" applyAlignment="1">
      <alignment horizontal="right" vertical="center"/>
    </xf>
    <xf numFmtId="49" fontId="26" fillId="0" borderId="115" xfId="370" applyAlignment="1">
      <alignment horizontal="right" vertical="center"/>
    </xf>
    <xf numFmtId="0" fontId="26" fillId="0" borderId="0" xfId="0" applyFont="1" applyBorder="1" applyAlignment="1">
      <alignment horizontal="right" vertical="center"/>
    </xf>
    <xf numFmtId="49" fontId="52" fillId="0" borderId="115" xfId="370" applyNumberFormat="1" applyFont="1" applyAlignment="1">
      <alignment horizontal="left" vertical="top"/>
    </xf>
    <xf numFmtId="0" fontId="26" fillId="0" borderId="115" xfId="370" applyNumberFormat="1">
      <alignment horizontal="right" vertical="center"/>
    </xf>
    <xf numFmtId="0" fontId="26" fillId="0" borderId="0" xfId="0" applyFont="1" applyFill="1" applyBorder="1" applyAlignment="1">
      <alignment horizontal="right" vertical="center"/>
    </xf>
    <xf numFmtId="49" fontId="52" fillId="0" borderId="115" xfId="370" applyNumberFormat="1" applyFont="1" applyAlignment="1">
      <alignment horizontal="left" vertical="center"/>
    </xf>
    <xf numFmtId="0" fontId="8" fillId="0" borderId="0" xfId="6" applyAlignment="1">
      <alignment horizontal="left" vertical="top"/>
    </xf>
    <xf numFmtId="0" fontId="26" fillId="0" borderId="115" xfId="0" applyFont="1" applyBorder="1" applyAlignment="1">
      <alignment horizontal="right" vertical="center"/>
    </xf>
    <xf numFmtId="0" fontId="66" fillId="0" borderId="0" xfId="6" applyFont="1">
      <alignment vertical="top"/>
    </xf>
    <xf numFmtId="0" fontId="31" fillId="0" borderId="0" xfId="6" applyFont="1" applyAlignment="1">
      <alignment horizontal="left" vertical="top"/>
    </xf>
    <xf numFmtId="0" fontId="31" fillId="0" borderId="0" xfId="6" applyFont="1" applyAlignment="1">
      <alignment horizontal="left" vertical="top" wrapText="1"/>
    </xf>
    <xf numFmtId="49" fontId="49" fillId="0" borderId="108" xfId="368" applyAlignment="1">
      <alignment horizontal="center" vertical="center"/>
    </xf>
    <xf numFmtId="0" fontId="8" fillId="0" borderId="0" xfId="6" applyFont="1">
      <alignment vertical="top"/>
    </xf>
    <xf numFmtId="0" fontId="8" fillId="0" borderId="0" xfId="6" applyFont="1" applyAlignment="1">
      <alignment horizontal="left" vertical="top" wrapText="1"/>
    </xf>
    <xf numFmtId="0" fontId="8" fillId="0" borderId="0" xfId="6" applyFont="1" applyAlignment="1">
      <alignment vertical="top" wrapText="1"/>
    </xf>
    <xf numFmtId="0" fontId="49" fillId="0" borderId="108" xfId="368" applyNumberFormat="1" applyBorder="1" applyAlignment="1">
      <alignment horizontal="center" vertical="center"/>
    </xf>
    <xf numFmtId="0" fontId="49" fillId="0" borderId="109" xfId="368" applyNumberFormat="1" applyBorder="1" applyAlignment="1">
      <alignment horizontal="center" vertical="center"/>
    </xf>
    <xf numFmtId="0" fontId="0" fillId="0" borderId="0" xfId="0" applyAlignment="1">
      <alignment wrapText="1"/>
    </xf>
    <xf numFmtId="0" fontId="1" fillId="0" borderId="0" xfId="1" applyNumberFormat="1" applyAlignment="1">
      <alignment horizontal="left" wrapText="1"/>
    </xf>
    <xf numFmtId="0" fontId="8" fillId="0" borderId="0" xfId="6" applyAlignment="1"/>
    <xf numFmtId="0" fontId="100" fillId="0" borderId="0" xfId="0" applyFont="1" applyAlignment="1">
      <alignment wrapText="1"/>
    </xf>
    <xf numFmtId="0" fontId="24" fillId="0" borderId="0" xfId="11" applyNumberFormat="1">
      <alignment horizontal="left"/>
    </xf>
    <xf numFmtId="0" fontId="31" fillId="0" borderId="0" xfId="6" applyFont="1" applyAlignment="1">
      <alignment vertical="top" wrapText="1"/>
    </xf>
    <xf numFmtId="0" fontId="31" fillId="0" borderId="0" xfId="6" applyFont="1">
      <alignment vertical="top"/>
    </xf>
  </cellXfs>
  <cellStyles count="718">
    <cellStyle name="1." xfId="1"/>
    <cellStyle name="1.1" xfId="11"/>
    <cellStyle name="2." xfId="12"/>
    <cellStyle name="2.1" xfId="13"/>
    <cellStyle name="BANDE blanc.xls" xfId="14"/>
    <cellStyle name="BANDE BLEUE" xfId="15"/>
    <cellStyle name="Cellule liée 2" xfId="369"/>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4" builtinId="9" hidden="1"/>
    <cellStyle name="Followed Hyperlink" xfId="706" builtinId="9" hidden="1"/>
    <cellStyle name="Followed Hyperlink" xfId="708" builtinId="9" hidden="1"/>
    <cellStyle name="Followed Hyperlink" xfId="710" builtinId="9" hidden="1"/>
    <cellStyle name="Fond gris" xfId="4"/>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703" builtinId="8" hidden="1"/>
    <cellStyle name="Hyperlink" xfId="705" builtinId="8" hidden="1"/>
    <cellStyle name="Hyperlink" xfId="707" builtinId="8" hidden="1"/>
    <cellStyle name="Hyperlink" xfId="709" builtinId="8" hidden="1"/>
    <cellStyle name="Hyperlink" xfId="717" builtinId="8"/>
    <cellStyle name="Normal" xfId="0" builtinId="0"/>
    <cellStyle name="Note" xfId="6"/>
    <cellStyle name="Note 2" xfId="713"/>
    <cellStyle name="Percent" xfId="702" builtinId="5"/>
    <cellStyle name="SOMMAIRE" xfId="371"/>
    <cellStyle name="tableaux_1" xfId="16"/>
    <cellStyle name="tableaux_1_corpo" xfId="2"/>
    <cellStyle name="tableaux_1_ms" xfId="367"/>
    <cellStyle name="tableaux_1_rc" xfId="368"/>
    <cellStyle name="tableaux_1_upstream" xfId="370"/>
    <cellStyle name="Tableaux_2" xfId="5"/>
    <cellStyle name="Tableaux_2 (bold)" xfId="3"/>
    <cellStyle name="Tableaux_2 (fond)" xfId="9"/>
    <cellStyle name="Tableaux_3" xfId="8"/>
    <cellStyle name="Tableaux_3 2" xfId="711"/>
    <cellStyle name="Tableaux_4_corpo" xfId="10"/>
    <cellStyle name="Tableaux_4_corpo 2" xfId="715"/>
    <cellStyle name="Tableaux_4_ms" xfId="716"/>
    <cellStyle name="Tableaux_4_upstream" xfId="712"/>
    <cellStyle name="Texte courant" xfId="7"/>
    <cellStyle name="Texte courant 2" xfId="714"/>
    <cellStyle name="Titre rouge gras" xfId="17"/>
    <cellStyle name="trait marron bas simple" xfId="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9"/></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0"/></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2"/></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3"/></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4"/></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5"/></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6"/></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0"/></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7"/></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8"/></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9"/></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0"/></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2"/></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3"/></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4"/></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5"/></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6"/></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6"/></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2"/></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8"/></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2"/></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7"/></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3"/></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4"/></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5"/></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6"/></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7"/></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8"/></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9"/></Relationships>
</file>

<file path=xl/drawings/_rels/drawing4.xml.rels><?xml version="1.0" encoding="UTF-8" standalone="yes"?>
<Relationships xmlns="http://schemas.openxmlformats.org/package/2006/relationships"><Relationship Id="rId3" Type="http://schemas.openxmlformats.org/officeDocument/2006/relationships/hyperlink" Target="#Summary!B13"/><Relationship Id="rId2" Type="http://schemas.openxmlformats.org/officeDocument/2006/relationships/image" Target="../media/image2.png"/><Relationship Id="rId1" Type="http://schemas.openxmlformats.org/officeDocument/2006/relationships/hyperlink" Target="#Summary!B14"/></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0"/></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2"/></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3"/></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4"/></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5"/></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6"/></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7"/></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8"/></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9"/></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4"/></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0"/></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1"/></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2"/></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3"/></Relationships>
</file>

<file path=xl/drawings/_rels/drawing5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4"/></Relationships>
</file>

<file path=xl/drawings/_rels/drawing5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5"/></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6"/></Relationships>
</file>

<file path=xl/drawings/_rels/drawing5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1"/></Relationships>
</file>

<file path=xl/drawings/_rels/drawing5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2"/></Relationships>
</file>

<file path=xl/drawings/_rels/drawing5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2"/></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5"/></Relationships>
</file>

<file path=xl/drawings/_rels/drawing6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4"/></Relationships>
</file>

<file path=xl/drawings/_rels/drawing6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5"/></Relationships>
</file>

<file path=xl/drawings/_rels/drawing6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6"/></Relationships>
</file>

<file path=xl/drawings/_rels/drawing6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7"/></Relationships>
</file>

<file path=xl/drawings/_rels/drawing6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8"/></Relationships>
</file>

<file path=xl/drawings/_rels/drawing6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6"/></Relationships>
</file>

<file path=xl/drawings/_rels/drawing6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9"/></Relationships>
</file>

<file path=xl/drawings/_rels/drawing6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0"/></Relationships>
</file>

<file path=xl/drawings/_rels/drawing6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1"/></Relationships>
</file>

<file path=xl/drawings/_rels/drawing6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5"/></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6"/></Relationships>
</file>

<file path=xl/drawings/_rels/drawing7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6"/></Relationships>
</file>

<file path=xl/drawings/_rels/drawing7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7"/></Relationships>
</file>

<file path=xl/drawings/_rels/drawing7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8"/></Relationships>
</file>

<file path=xl/drawings/_rels/drawing7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9"/></Relationships>
</file>

<file path=xl/drawings/_rels/drawing7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9"/></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7"/></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8"/></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xdr:col>
      <xdr:colOff>409575</xdr:colOff>
      <xdr:row>3</xdr:row>
      <xdr:rowOff>9525</xdr:rowOff>
    </xdr:to>
    <xdr:pic>
      <xdr:nvPicPr>
        <xdr:cNvPr id="2" name="Image 1"/>
        <xdr:cNvPicPr>
          <a:picLocks noChangeAspect="1"/>
        </xdr:cNvPicPr>
      </xdr:nvPicPr>
      <xdr:blipFill>
        <a:blip xmlns:r="http://schemas.openxmlformats.org/officeDocument/2006/relationships" r:embed="rId1"/>
        <a:srcRect/>
        <a:stretch>
          <a:fillRect/>
        </a:stretch>
      </xdr:blipFill>
      <xdr:spPr bwMode="auto">
        <a:xfrm>
          <a:off x="428625" y="247650"/>
          <a:ext cx="400050" cy="504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9525</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0" y="200025"/>
          <a:ext cx="266700" cy="2095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4" name="Image 3"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54000"/>
          <a:ext cx="266700" cy="2667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00025"/>
          <a:ext cx="266700" cy="26035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4160"/>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twoCellAnchor editAs="oneCell">
    <xdr:from>
      <xdr:col>0</xdr:col>
      <xdr:colOff>0</xdr:colOff>
      <xdr:row>1</xdr:row>
      <xdr:rowOff>0</xdr:rowOff>
    </xdr:from>
    <xdr:to>
      <xdr:col>0</xdr:col>
      <xdr:colOff>266700</xdr:colOff>
      <xdr:row>2</xdr:row>
      <xdr:rowOff>12700</xdr:rowOff>
    </xdr:to>
    <xdr:pic>
      <xdr:nvPicPr>
        <xdr:cNvPr id="3" name="Image 2" descr="total-back.png">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4160"/>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4160"/>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416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9525</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0" y="247650"/>
          <a:ext cx="266700" cy="257175"/>
        </a:xfrm>
        <a:prstGeom prst="rect">
          <a:avLst/>
        </a:prstGeom>
        <a:noFill/>
        <a:ln w="9525">
          <a:noFill/>
          <a:miter lim="800000"/>
          <a:headEnd/>
          <a:tailEnd/>
        </a:ln>
      </xdr:spPr>
    </xdr:pic>
    <xdr:clientData/>
  </xdr:twoCellAnchor>
</xdr:wsDr>
</file>

<file path=xl/drawings/drawing55.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0" y="247650"/>
          <a:ext cx="266700" cy="258762"/>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58762"/>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00025"/>
          <a:ext cx="266700" cy="260350"/>
        </a:xfrm>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416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6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00025"/>
          <a:ext cx="266700" cy="260350"/>
        </a:xfrm>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72.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4160"/>
        </a:xfrm>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4160"/>
        </a:xfrm>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266700</xdr:colOff>
      <xdr:row>2</xdr:row>
      <xdr:rowOff>12700</xdr:rowOff>
    </xdr:to>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0" y="247650"/>
          <a:ext cx="266700" cy="2603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0.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1.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1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1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1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19.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1.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2.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28.bin"/></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sheetPr>
    <pageSetUpPr fitToPage="1"/>
  </sheetPr>
  <dimension ref="B3:F91"/>
  <sheetViews>
    <sheetView showGridLines="0" tabSelected="1" zoomScale="90" zoomScaleNormal="90" zoomScalePageLayoutView="90" workbookViewId="0">
      <selection activeCell="F106" sqref="F106"/>
    </sheetView>
  </sheetViews>
  <sheetFormatPr defaultColWidth="10.875" defaultRowHeight="19.5" customHeight="1"/>
  <cols>
    <col min="1" max="1" width="5.5" style="1479" customWidth="1"/>
    <col min="2" max="2" width="106.625" style="1479" bestFit="1" customWidth="1"/>
    <col min="3" max="3" width="10.875" style="1481"/>
    <col min="4" max="256" width="10.875" style="1479"/>
    <col min="257" max="257" width="5.5" style="1479" customWidth="1"/>
    <col min="258" max="258" width="106.625" style="1479" bestFit="1" customWidth="1"/>
    <col min="259" max="512" width="10.875" style="1479"/>
    <col min="513" max="513" width="5.5" style="1479" customWidth="1"/>
    <col min="514" max="514" width="106.625" style="1479" bestFit="1" customWidth="1"/>
    <col min="515" max="768" width="10.875" style="1479"/>
    <col min="769" max="769" width="5.5" style="1479" customWidth="1"/>
    <col min="770" max="770" width="106.625" style="1479" bestFit="1" customWidth="1"/>
    <col min="771" max="1024" width="10.875" style="1479"/>
    <col min="1025" max="1025" width="5.5" style="1479" customWidth="1"/>
    <col min="1026" max="1026" width="106.625" style="1479" bestFit="1" customWidth="1"/>
    <col min="1027" max="1280" width="10.875" style="1479"/>
    <col min="1281" max="1281" width="5.5" style="1479" customWidth="1"/>
    <col min="1282" max="1282" width="106.625" style="1479" bestFit="1" customWidth="1"/>
    <col min="1283" max="1536" width="10.875" style="1479"/>
    <col min="1537" max="1537" width="5.5" style="1479" customWidth="1"/>
    <col min="1538" max="1538" width="106.625" style="1479" bestFit="1" customWidth="1"/>
    <col min="1539" max="1792" width="10.875" style="1479"/>
    <col min="1793" max="1793" width="5.5" style="1479" customWidth="1"/>
    <col min="1794" max="1794" width="106.625" style="1479" bestFit="1" customWidth="1"/>
    <col min="1795" max="2048" width="10.875" style="1479"/>
    <col min="2049" max="2049" width="5.5" style="1479" customWidth="1"/>
    <col min="2050" max="2050" width="106.625" style="1479" bestFit="1" customWidth="1"/>
    <col min="2051" max="2304" width="10.875" style="1479"/>
    <col min="2305" max="2305" width="5.5" style="1479" customWidth="1"/>
    <col min="2306" max="2306" width="106.625" style="1479" bestFit="1" customWidth="1"/>
    <col min="2307" max="2560" width="10.875" style="1479"/>
    <col min="2561" max="2561" width="5.5" style="1479" customWidth="1"/>
    <col min="2562" max="2562" width="106.625" style="1479" bestFit="1" customWidth="1"/>
    <col min="2563" max="2816" width="10.875" style="1479"/>
    <col min="2817" max="2817" width="5.5" style="1479" customWidth="1"/>
    <col min="2818" max="2818" width="106.625" style="1479" bestFit="1" customWidth="1"/>
    <col min="2819" max="3072" width="10.875" style="1479"/>
    <col min="3073" max="3073" width="5.5" style="1479" customWidth="1"/>
    <col min="3074" max="3074" width="106.625" style="1479" bestFit="1" customWidth="1"/>
    <col min="3075" max="3328" width="10.875" style="1479"/>
    <col min="3329" max="3329" width="5.5" style="1479" customWidth="1"/>
    <col min="3330" max="3330" width="106.625" style="1479" bestFit="1" customWidth="1"/>
    <col min="3331" max="3584" width="10.875" style="1479"/>
    <col min="3585" max="3585" width="5.5" style="1479" customWidth="1"/>
    <col min="3586" max="3586" width="106.625" style="1479" bestFit="1" customWidth="1"/>
    <col min="3587" max="3840" width="10.875" style="1479"/>
    <col min="3841" max="3841" width="5.5" style="1479" customWidth="1"/>
    <col min="3842" max="3842" width="106.625" style="1479" bestFit="1" customWidth="1"/>
    <col min="3843" max="4096" width="10.875" style="1479"/>
    <col min="4097" max="4097" width="5.5" style="1479" customWidth="1"/>
    <col min="4098" max="4098" width="106.625" style="1479" bestFit="1" customWidth="1"/>
    <col min="4099" max="4352" width="10.875" style="1479"/>
    <col min="4353" max="4353" width="5.5" style="1479" customWidth="1"/>
    <col min="4354" max="4354" width="106.625" style="1479" bestFit="1" customWidth="1"/>
    <col min="4355" max="4608" width="10.875" style="1479"/>
    <col min="4609" max="4609" width="5.5" style="1479" customWidth="1"/>
    <col min="4610" max="4610" width="106.625" style="1479" bestFit="1" customWidth="1"/>
    <col min="4611" max="4864" width="10.875" style="1479"/>
    <col min="4865" max="4865" width="5.5" style="1479" customWidth="1"/>
    <col min="4866" max="4866" width="106.625" style="1479" bestFit="1" customWidth="1"/>
    <col min="4867" max="5120" width="10.875" style="1479"/>
    <col min="5121" max="5121" width="5.5" style="1479" customWidth="1"/>
    <col min="5122" max="5122" width="106.625" style="1479" bestFit="1" customWidth="1"/>
    <col min="5123" max="5376" width="10.875" style="1479"/>
    <col min="5377" max="5377" width="5.5" style="1479" customWidth="1"/>
    <col min="5378" max="5378" width="106.625" style="1479" bestFit="1" customWidth="1"/>
    <col min="5379" max="5632" width="10.875" style="1479"/>
    <col min="5633" max="5633" width="5.5" style="1479" customWidth="1"/>
    <col min="5634" max="5634" width="106.625" style="1479" bestFit="1" customWidth="1"/>
    <col min="5635" max="5888" width="10.875" style="1479"/>
    <col min="5889" max="5889" width="5.5" style="1479" customWidth="1"/>
    <col min="5890" max="5890" width="106.625" style="1479" bestFit="1" customWidth="1"/>
    <col min="5891" max="6144" width="10.875" style="1479"/>
    <col min="6145" max="6145" width="5.5" style="1479" customWidth="1"/>
    <col min="6146" max="6146" width="106.625" style="1479" bestFit="1" customWidth="1"/>
    <col min="6147" max="6400" width="10.875" style="1479"/>
    <col min="6401" max="6401" width="5.5" style="1479" customWidth="1"/>
    <col min="6402" max="6402" width="106.625" style="1479" bestFit="1" customWidth="1"/>
    <col min="6403" max="6656" width="10.875" style="1479"/>
    <col min="6657" max="6657" width="5.5" style="1479" customWidth="1"/>
    <col min="6658" max="6658" width="106.625" style="1479" bestFit="1" customWidth="1"/>
    <col min="6659" max="6912" width="10.875" style="1479"/>
    <col min="6913" max="6913" width="5.5" style="1479" customWidth="1"/>
    <col min="6914" max="6914" width="106.625" style="1479" bestFit="1" customWidth="1"/>
    <col min="6915" max="7168" width="10.875" style="1479"/>
    <col min="7169" max="7169" width="5.5" style="1479" customWidth="1"/>
    <col min="7170" max="7170" width="106.625" style="1479" bestFit="1" customWidth="1"/>
    <col min="7171" max="7424" width="10.875" style="1479"/>
    <col min="7425" max="7425" width="5.5" style="1479" customWidth="1"/>
    <col min="7426" max="7426" width="106.625" style="1479" bestFit="1" customWidth="1"/>
    <col min="7427" max="7680" width="10.875" style="1479"/>
    <col min="7681" max="7681" width="5.5" style="1479" customWidth="1"/>
    <col min="7682" max="7682" width="106.625" style="1479" bestFit="1" customWidth="1"/>
    <col min="7683" max="7936" width="10.875" style="1479"/>
    <col min="7937" max="7937" width="5.5" style="1479" customWidth="1"/>
    <col min="7938" max="7938" width="106.625" style="1479" bestFit="1" customWidth="1"/>
    <col min="7939" max="8192" width="10.875" style="1479"/>
    <col min="8193" max="8193" width="5.5" style="1479" customWidth="1"/>
    <col min="8194" max="8194" width="106.625" style="1479" bestFit="1" customWidth="1"/>
    <col min="8195" max="8448" width="10.875" style="1479"/>
    <col min="8449" max="8449" width="5.5" style="1479" customWidth="1"/>
    <col min="8450" max="8450" width="106.625" style="1479" bestFit="1" customWidth="1"/>
    <col min="8451" max="8704" width="10.875" style="1479"/>
    <col min="8705" max="8705" width="5.5" style="1479" customWidth="1"/>
    <col min="8706" max="8706" width="106.625" style="1479" bestFit="1" customWidth="1"/>
    <col min="8707" max="8960" width="10.875" style="1479"/>
    <col min="8961" max="8961" width="5.5" style="1479" customWidth="1"/>
    <col min="8962" max="8962" width="106.625" style="1479" bestFit="1" customWidth="1"/>
    <col min="8963" max="9216" width="10.875" style="1479"/>
    <col min="9217" max="9217" width="5.5" style="1479" customWidth="1"/>
    <col min="9218" max="9218" width="106.625" style="1479" bestFit="1" customWidth="1"/>
    <col min="9219" max="9472" width="10.875" style="1479"/>
    <col min="9473" max="9473" width="5.5" style="1479" customWidth="1"/>
    <col min="9474" max="9474" width="106.625" style="1479" bestFit="1" customWidth="1"/>
    <col min="9475" max="9728" width="10.875" style="1479"/>
    <col min="9729" max="9729" width="5.5" style="1479" customWidth="1"/>
    <col min="9730" max="9730" width="106.625" style="1479" bestFit="1" customWidth="1"/>
    <col min="9731" max="9984" width="10.875" style="1479"/>
    <col min="9985" max="9985" width="5.5" style="1479" customWidth="1"/>
    <col min="9986" max="9986" width="106.625" style="1479" bestFit="1" customWidth="1"/>
    <col min="9987" max="10240" width="10.875" style="1479"/>
    <col min="10241" max="10241" width="5.5" style="1479" customWidth="1"/>
    <col min="10242" max="10242" width="106.625" style="1479" bestFit="1" customWidth="1"/>
    <col min="10243" max="10496" width="10.875" style="1479"/>
    <col min="10497" max="10497" width="5.5" style="1479" customWidth="1"/>
    <col min="10498" max="10498" width="106.625" style="1479" bestFit="1" customWidth="1"/>
    <col min="10499" max="10752" width="10.875" style="1479"/>
    <col min="10753" max="10753" width="5.5" style="1479" customWidth="1"/>
    <col min="10754" max="10754" width="106.625" style="1479" bestFit="1" customWidth="1"/>
    <col min="10755" max="11008" width="10.875" style="1479"/>
    <col min="11009" max="11009" width="5.5" style="1479" customWidth="1"/>
    <col min="11010" max="11010" width="106.625" style="1479" bestFit="1" customWidth="1"/>
    <col min="11011" max="11264" width="10.875" style="1479"/>
    <col min="11265" max="11265" width="5.5" style="1479" customWidth="1"/>
    <col min="11266" max="11266" width="106.625" style="1479" bestFit="1" customWidth="1"/>
    <col min="11267" max="11520" width="10.875" style="1479"/>
    <col min="11521" max="11521" width="5.5" style="1479" customWidth="1"/>
    <col min="11522" max="11522" width="106.625" style="1479" bestFit="1" customWidth="1"/>
    <col min="11523" max="11776" width="10.875" style="1479"/>
    <col min="11777" max="11777" width="5.5" style="1479" customWidth="1"/>
    <col min="11778" max="11778" width="106.625" style="1479" bestFit="1" customWidth="1"/>
    <col min="11779" max="12032" width="10.875" style="1479"/>
    <col min="12033" max="12033" width="5.5" style="1479" customWidth="1"/>
    <col min="12034" max="12034" width="106.625" style="1479" bestFit="1" customWidth="1"/>
    <col min="12035" max="12288" width="10.875" style="1479"/>
    <col min="12289" max="12289" width="5.5" style="1479" customWidth="1"/>
    <col min="12290" max="12290" width="106.625" style="1479" bestFit="1" customWidth="1"/>
    <col min="12291" max="12544" width="10.875" style="1479"/>
    <col min="12545" max="12545" width="5.5" style="1479" customWidth="1"/>
    <col min="12546" max="12546" width="106.625" style="1479" bestFit="1" customWidth="1"/>
    <col min="12547" max="12800" width="10.875" style="1479"/>
    <col min="12801" max="12801" width="5.5" style="1479" customWidth="1"/>
    <col min="12802" max="12802" width="106.625" style="1479" bestFit="1" customWidth="1"/>
    <col min="12803" max="13056" width="10.875" style="1479"/>
    <col min="13057" max="13057" width="5.5" style="1479" customWidth="1"/>
    <col min="13058" max="13058" width="106.625" style="1479" bestFit="1" customWidth="1"/>
    <col min="13059" max="13312" width="10.875" style="1479"/>
    <col min="13313" max="13313" width="5.5" style="1479" customWidth="1"/>
    <col min="13314" max="13314" width="106.625" style="1479" bestFit="1" customWidth="1"/>
    <col min="13315" max="13568" width="10.875" style="1479"/>
    <col min="13569" max="13569" width="5.5" style="1479" customWidth="1"/>
    <col min="13570" max="13570" width="106.625" style="1479" bestFit="1" customWidth="1"/>
    <col min="13571" max="13824" width="10.875" style="1479"/>
    <col min="13825" max="13825" width="5.5" style="1479" customWidth="1"/>
    <col min="13826" max="13826" width="106.625" style="1479" bestFit="1" customWidth="1"/>
    <col min="13827" max="14080" width="10.875" style="1479"/>
    <col min="14081" max="14081" width="5.5" style="1479" customWidth="1"/>
    <col min="14082" max="14082" width="106.625" style="1479" bestFit="1" customWidth="1"/>
    <col min="14083" max="14336" width="10.875" style="1479"/>
    <col min="14337" max="14337" width="5.5" style="1479" customWidth="1"/>
    <col min="14338" max="14338" width="106.625" style="1479" bestFit="1" customWidth="1"/>
    <col min="14339" max="14592" width="10.875" style="1479"/>
    <col min="14593" max="14593" width="5.5" style="1479" customWidth="1"/>
    <col min="14594" max="14594" width="106.625" style="1479" bestFit="1" customWidth="1"/>
    <col min="14595" max="14848" width="10.875" style="1479"/>
    <col min="14849" max="14849" width="5.5" style="1479" customWidth="1"/>
    <col min="14850" max="14850" width="106.625" style="1479" bestFit="1" customWidth="1"/>
    <col min="14851" max="15104" width="10.875" style="1479"/>
    <col min="15105" max="15105" width="5.5" style="1479" customWidth="1"/>
    <col min="15106" max="15106" width="106.625" style="1479" bestFit="1" customWidth="1"/>
    <col min="15107" max="15360" width="10.875" style="1479"/>
    <col min="15361" max="15361" width="5.5" style="1479" customWidth="1"/>
    <col min="15362" max="15362" width="106.625" style="1479" bestFit="1" customWidth="1"/>
    <col min="15363" max="15616" width="10.875" style="1479"/>
    <col min="15617" max="15617" width="5.5" style="1479" customWidth="1"/>
    <col min="15618" max="15618" width="106.625" style="1479" bestFit="1" customWidth="1"/>
    <col min="15619" max="15872" width="10.875" style="1479"/>
    <col min="15873" max="15873" width="5.5" style="1479" customWidth="1"/>
    <col min="15874" max="15874" width="106.625" style="1479" bestFit="1" customWidth="1"/>
    <col min="15875" max="16128" width="10.875" style="1479"/>
    <col min="16129" max="16129" width="5.5" style="1479" customWidth="1"/>
    <col min="16130" max="16130" width="106.625" style="1479" bestFit="1" customWidth="1"/>
    <col min="16131" max="16384" width="10.875" style="1479"/>
  </cols>
  <sheetData>
    <row r="3" spans="2:3" ht="19.5" customHeight="1">
      <c r="B3" s="1495" t="s">
        <v>1104</v>
      </c>
      <c r="C3" s="1495"/>
    </row>
    <row r="5" spans="2:3" ht="19.5" customHeight="1">
      <c r="B5" s="1480" t="s">
        <v>1007</v>
      </c>
    </row>
    <row r="6" spans="2:3" ht="19.5" customHeight="1">
      <c r="B6" s="1482" t="s">
        <v>1008</v>
      </c>
    </row>
    <row r="7" spans="2:3" ht="19.5" customHeight="1">
      <c r="B7" s="1483" t="s">
        <v>1009</v>
      </c>
    </row>
    <row r="8" spans="2:3" ht="19.5" customHeight="1">
      <c r="B8" s="1484" t="s">
        <v>1010</v>
      </c>
    </row>
    <row r="10" spans="2:3" ht="19.5" customHeight="1">
      <c r="B10" s="1480" t="s">
        <v>1007</v>
      </c>
    </row>
    <row r="11" spans="2:3" ht="19.5" customHeight="1">
      <c r="B11" s="1485" t="s">
        <v>1011</v>
      </c>
      <c r="C11" s="1486" t="s">
        <v>1012</v>
      </c>
    </row>
    <row r="12" spans="2:3" ht="19.5" customHeight="1">
      <c r="B12" s="1485" t="s">
        <v>1013</v>
      </c>
      <c r="C12" s="1487" t="s">
        <v>1012</v>
      </c>
    </row>
    <row r="13" spans="2:3" ht="19.5" customHeight="1">
      <c r="B13" s="1488" t="s">
        <v>1014</v>
      </c>
      <c r="C13" s="1486" t="s">
        <v>1015</v>
      </c>
    </row>
    <row r="14" spans="2:3" ht="19.5" customHeight="1">
      <c r="B14" s="1488" t="s">
        <v>1016</v>
      </c>
      <c r="C14" s="1486" t="s">
        <v>1015</v>
      </c>
    </row>
    <row r="15" spans="2:3" ht="19.5" customHeight="1">
      <c r="B15" s="1488" t="s">
        <v>1017</v>
      </c>
      <c r="C15" s="1486" t="s">
        <v>1015</v>
      </c>
    </row>
    <row r="16" spans="2:3" ht="19.5" customHeight="1">
      <c r="B16" s="1488" t="s">
        <v>1018</v>
      </c>
      <c r="C16" s="1486" t="s">
        <v>1019</v>
      </c>
    </row>
    <row r="17" spans="2:3" ht="19.5" customHeight="1">
      <c r="B17" s="1488" t="s">
        <v>0</v>
      </c>
      <c r="C17" s="1486" t="s">
        <v>1020</v>
      </c>
    </row>
    <row r="18" spans="2:3" ht="19.5" customHeight="1">
      <c r="B18" s="1488" t="s">
        <v>1021</v>
      </c>
      <c r="C18" s="1486" t="s">
        <v>1020</v>
      </c>
    </row>
    <row r="19" spans="2:3" ht="19.5" customHeight="1">
      <c r="B19" s="1488" t="s">
        <v>1022</v>
      </c>
      <c r="C19" s="1486" t="s">
        <v>1020</v>
      </c>
    </row>
    <row r="20" spans="2:3" ht="19.5" customHeight="1">
      <c r="B20" s="1488" t="s">
        <v>32</v>
      </c>
      <c r="C20" s="1486" t="s">
        <v>1020</v>
      </c>
    </row>
    <row r="21" spans="2:3" ht="19.5" customHeight="1">
      <c r="B21" s="1488" t="s">
        <v>1023</v>
      </c>
      <c r="C21" s="1486" t="s">
        <v>1024</v>
      </c>
    </row>
    <row r="22" spans="2:3" ht="19.5" customHeight="1">
      <c r="B22" s="1488" t="s">
        <v>1025</v>
      </c>
      <c r="C22" s="1486" t="s">
        <v>1026</v>
      </c>
    </row>
    <row r="23" spans="2:3" ht="19.5" customHeight="1">
      <c r="B23" s="1488" t="s">
        <v>1027</v>
      </c>
      <c r="C23" s="1486" t="s">
        <v>1028</v>
      </c>
    </row>
    <row r="24" spans="2:3" ht="19.5" customHeight="1">
      <c r="B24" s="1488" t="s">
        <v>1029</v>
      </c>
      <c r="C24" s="1486" t="s">
        <v>1030</v>
      </c>
    </row>
    <row r="25" spans="2:3" ht="19.5" customHeight="1">
      <c r="B25" s="1488" t="s">
        <v>1031</v>
      </c>
      <c r="C25" s="1486" t="s">
        <v>1030</v>
      </c>
    </row>
    <row r="26" spans="2:3" s="1489" customFormat="1" ht="19.5" customHeight="1">
      <c r="B26" s="1485" t="s">
        <v>1032</v>
      </c>
      <c r="C26" s="1487" t="s">
        <v>1030</v>
      </c>
    </row>
    <row r="27" spans="2:3" ht="19.5" customHeight="1">
      <c r="B27" s="1488" t="s">
        <v>1033</v>
      </c>
      <c r="C27" s="1486" t="s">
        <v>1034</v>
      </c>
    </row>
    <row r="28" spans="2:3" ht="19.5" customHeight="1">
      <c r="B28" s="1488" t="s">
        <v>1035</v>
      </c>
      <c r="C28" s="1486" t="s">
        <v>1036</v>
      </c>
    </row>
    <row r="29" spans="2:3" ht="19.5" customHeight="1">
      <c r="B29" s="1488" t="s">
        <v>114</v>
      </c>
      <c r="C29" s="1486" t="s">
        <v>1037</v>
      </c>
    </row>
    <row r="30" spans="2:3" ht="19.5" customHeight="1">
      <c r="B30" s="1488" t="s">
        <v>1038</v>
      </c>
      <c r="C30" s="1486" t="s">
        <v>1037</v>
      </c>
    </row>
    <row r="31" spans="2:3" ht="19.5" customHeight="1">
      <c r="B31" s="1488" t="s">
        <v>117</v>
      </c>
      <c r="C31" s="1486" t="s">
        <v>1037</v>
      </c>
    </row>
    <row r="32" spans="2:3" ht="19.5" customHeight="1">
      <c r="B32" s="1488" t="s">
        <v>1039</v>
      </c>
      <c r="C32" s="1486" t="s">
        <v>1040</v>
      </c>
    </row>
    <row r="33" spans="2:3" ht="19.5" customHeight="1">
      <c r="B33" s="1488" t="s">
        <v>1041</v>
      </c>
      <c r="C33" s="1486" t="s">
        <v>1042</v>
      </c>
    </row>
    <row r="34" spans="2:3" ht="19.5" customHeight="1">
      <c r="B34" s="1488" t="s">
        <v>3</v>
      </c>
      <c r="C34" s="1486" t="s">
        <v>1042</v>
      </c>
    </row>
    <row r="35" spans="2:3" ht="19.5" customHeight="1">
      <c r="B35" s="1488" t="s">
        <v>1044</v>
      </c>
      <c r="C35" s="1486" t="s">
        <v>1043</v>
      </c>
    </row>
    <row r="36" spans="2:3" ht="19.5" customHeight="1">
      <c r="B36" s="1488" t="s">
        <v>1045</v>
      </c>
      <c r="C36" s="1486" t="s">
        <v>1043</v>
      </c>
    </row>
    <row r="37" spans="2:3" ht="19.5" customHeight="1">
      <c r="B37" s="1488" t="s">
        <v>1046</v>
      </c>
      <c r="C37" s="1486" t="s">
        <v>1043</v>
      </c>
    </row>
    <row r="38" spans="2:3" ht="19.5" customHeight="1">
      <c r="B38" s="1488" t="s">
        <v>1049</v>
      </c>
      <c r="C38" s="1486" t="s">
        <v>1048</v>
      </c>
    </row>
    <row r="39" spans="2:3" ht="19.5" customHeight="1">
      <c r="B39" s="1488" t="s">
        <v>1051</v>
      </c>
      <c r="C39" s="1486" t="s">
        <v>1050</v>
      </c>
    </row>
    <row r="40" spans="2:3" ht="19.5" customHeight="1">
      <c r="B40" s="1488" t="s">
        <v>1047</v>
      </c>
      <c r="C40" s="1486" t="s">
        <v>1050</v>
      </c>
    </row>
    <row r="43" spans="2:3" ht="19.5" customHeight="1">
      <c r="B43" s="1482" t="s">
        <v>1008</v>
      </c>
    </row>
    <row r="44" spans="2:3" ht="19.5" customHeight="1">
      <c r="B44" s="1488" t="s">
        <v>1052</v>
      </c>
      <c r="C44" s="1486" t="s">
        <v>1105</v>
      </c>
    </row>
    <row r="45" spans="2:3" ht="19.5" customHeight="1">
      <c r="B45" s="1488" t="s">
        <v>1054</v>
      </c>
      <c r="C45" s="1486" t="s">
        <v>1105</v>
      </c>
    </row>
    <row r="46" spans="2:3" ht="19.5" customHeight="1">
      <c r="B46" s="1488" t="s">
        <v>1055</v>
      </c>
      <c r="C46" s="1486" t="s">
        <v>1105</v>
      </c>
    </row>
    <row r="47" spans="2:3" ht="19.5" customHeight="1">
      <c r="B47" s="1488" t="s">
        <v>1056</v>
      </c>
      <c r="C47" s="1486" t="s">
        <v>1106</v>
      </c>
    </row>
    <row r="48" spans="2:3" ht="19.5" customHeight="1">
      <c r="B48" s="1488" t="s">
        <v>1058</v>
      </c>
      <c r="C48" s="1486" t="s">
        <v>1106</v>
      </c>
    </row>
    <row r="49" spans="2:6" ht="19.5" customHeight="1">
      <c r="B49" s="1488" t="s">
        <v>1059</v>
      </c>
      <c r="C49" s="1486" t="s">
        <v>1053</v>
      </c>
    </row>
    <row r="50" spans="2:6" ht="19.5" customHeight="1">
      <c r="B50" s="1488" t="s">
        <v>1061</v>
      </c>
      <c r="C50" s="1486" t="s">
        <v>1057</v>
      </c>
    </row>
    <row r="51" spans="2:6" ht="19.5" customHeight="1">
      <c r="B51" s="1488" t="s">
        <v>1062</v>
      </c>
      <c r="C51" s="1486" t="s">
        <v>1060</v>
      </c>
    </row>
    <row r="52" spans="2:6" ht="19.5" customHeight="1">
      <c r="B52" s="1488" t="s">
        <v>1063</v>
      </c>
      <c r="C52" s="1486" t="s">
        <v>1107</v>
      </c>
    </row>
    <row r="53" spans="2:6" ht="19.5" customHeight="1">
      <c r="B53" s="1488" t="s">
        <v>1064</v>
      </c>
      <c r="C53" s="1486" t="s">
        <v>1108</v>
      </c>
    </row>
    <row r="54" spans="2:6" ht="19.5" customHeight="1">
      <c r="B54" s="1488" t="s">
        <v>1065</v>
      </c>
      <c r="C54" s="1486" t="s">
        <v>1109</v>
      </c>
    </row>
    <row r="55" spans="2:6" ht="19.5" customHeight="1">
      <c r="B55" s="1490" t="s">
        <v>1066</v>
      </c>
      <c r="C55" s="1491" t="s">
        <v>1110</v>
      </c>
    </row>
    <row r="56" spans="2:6" ht="19.5" customHeight="1">
      <c r="B56" s="1488" t="s">
        <v>1067</v>
      </c>
      <c r="C56" s="1486" t="s">
        <v>1111</v>
      </c>
    </row>
    <row r="57" spans="2:6" ht="19.5" customHeight="1">
      <c r="B57" s="1488" t="s">
        <v>1068</v>
      </c>
      <c r="C57" s="1486" t="s">
        <v>1112</v>
      </c>
    </row>
    <row r="58" spans="2:6" ht="19.5" customHeight="1">
      <c r="B58" s="1488" t="s">
        <v>1069</v>
      </c>
      <c r="C58" s="1486" t="s">
        <v>1113</v>
      </c>
    </row>
    <row r="59" spans="2:6" ht="19.5" customHeight="1">
      <c r="B59" s="1488" t="s">
        <v>1070</v>
      </c>
      <c r="C59" s="1486" t="s">
        <v>1114</v>
      </c>
    </row>
    <row r="60" spans="2:6" ht="19.5" customHeight="1">
      <c r="B60" s="1488" t="s">
        <v>1071</v>
      </c>
      <c r="C60" s="1486" t="s">
        <v>1115</v>
      </c>
    </row>
    <row r="61" spans="2:6" ht="19.5" customHeight="1">
      <c r="B61" s="1488" t="s">
        <v>1073</v>
      </c>
      <c r="C61" s="1486" t="s">
        <v>1072</v>
      </c>
    </row>
    <row r="62" spans="2:6" ht="19.5" customHeight="1">
      <c r="B62" s="1488" t="s">
        <v>1075</v>
      </c>
      <c r="C62" s="1486" t="s">
        <v>1074</v>
      </c>
    </row>
    <row r="63" spans="2:6" ht="19.5" customHeight="1">
      <c r="B63" s="1488" t="s">
        <v>1077</v>
      </c>
      <c r="C63" s="1486" t="s">
        <v>1076</v>
      </c>
      <c r="F63" s="1492"/>
    </row>
    <row r="64" spans="2:6" ht="19.5" customHeight="1">
      <c r="B64" s="1488" t="s">
        <v>1079</v>
      </c>
      <c r="C64" s="1486" t="s">
        <v>1078</v>
      </c>
    </row>
    <row r="65" spans="2:3" ht="19.5" customHeight="1">
      <c r="B65" s="1488" t="s">
        <v>1080</v>
      </c>
      <c r="C65" s="1486" t="s">
        <v>1081</v>
      </c>
    </row>
    <row r="66" spans="2:3" ht="19.5" customHeight="1">
      <c r="B66" s="1488" t="s">
        <v>1082</v>
      </c>
      <c r="C66" s="1486" t="s">
        <v>1116</v>
      </c>
    </row>
    <row r="67" spans="2:3" ht="19.5" customHeight="1">
      <c r="B67" s="1488" t="s">
        <v>1084</v>
      </c>
      <c r="C67" s="1486" t="s">
        <v>1083</v>
      </c>
    </row>
    <row r="70" spans="2:3" ht="19.5" customHeight="1">
      <c r="B70" s="1483" t="s">
        <v>1009</v>
      </c>
    </row>
    <row r="71" spans="2:3" ht="19.5" customHeight="1">
      <c r="B71" s="1488" t="s">
        <v>1052</v>
      </c>
      <c r="C71" s="1486" t="s">
        <v>1117</v>
      </c>
    </row>
    <row r="72" spans="2:3" ht="19.5" customHeight="1">
      <c r="B72" s="1488" t="s">
        <v>1085</v>
      </c>
      <c r="C72" s="1486" t="s">
        <v>1117</v>
      </c>
    </row>
    <row r="73" spans="2:3" ht="19.5" customHeight="1">
      <c r="B73" s="1488" t="s">
        <v>1086</v>
      </c>
      <c r="C73" s="1486" t="s">
        <v>1118</v>
      </c>
    </row>
    <row r="74" spans="2:3" ht="19.5" customHeight="1">
      <c r="B74" s="1488" t="s">
        <v>1087</v>
      </c>
      <c r="C74" s="1486" t="s">
        <v>1118</v>
      </c>
    </row>
    <row r="75" spans="2:3" ht="19.5" customHeight="1">
      <c r="B75" s="1488" t="s">
        <v>1088</v>
      </c>
      <c r="C75" s="1486" t="s">
        <v>1119</v>
      </c>
    </row>
    <row r="76" spans="2:3" ht="19.5" customHeight="1">
      <c r="B76" s="1488" t="s">
        <v>1089</v>
      </c>
      <c r="C76" s="1486" t="s">
        <v>1119</v>
      </c>
    </row>
    <row r="77" spans="2:3" ht="19.5" customHeight="1">
      <c r="B77" s="1490" t="s">
        <v>1090</v>
      </c>
      <c r="C77" s="1486" t="s">
        <v>1119</v>
      </c>
    </row>
    <row r="78" spans="2:3" ht="19.5" customHeight="1">
      <c r="B78" s="1488" t="s">
        <v>1091</v>
      </c>
      <c r="C78" s="1486" t="s">
        <v>1119</v>
      </c>
    </row>
    <row r="79" spans="2:3" ht="19.5" customHeight="1">
      <c r="B79" s="1488" t="s">
        <v>1092</v>
      </c>
      <c r="C79" s="1486" t="s">
        <v>1120</v>
      </c>
    </row>
    <row r="80" spans="2:3" ht="19.5" customHeight="1">
      <c r="B80" s="1488" t="s">
        <v>1094</v>
      </c>
      <c r="C80" s="1486" t="s">
        <v>1120</v>
      </c>
    </row>
    <row r="81" spans="2:3" ht="19.5" customHeight="1">
      <c r="B81" s="1488" t="s">
        <v>1095</v>
      </c>
      <c r="C81" s="1486" t="s">
        <v>1121</v>
      </c>
    </row>
    <row r="82" spans="2:3" ht="19.5" customHeight="1">
      <c r="B82" s="1488" t="s">
        <v>1096</v>
      </c>
      <c r="C82" s="1486" t="s">
        <v>1122</v>
      </c>
    </row>
    <row r="83" spans="2:3" ht="19.5" customHeight="1">
      <c r="B83" s="1488" t="s">
        <v>1098</v>
      </c>
      <c r="C83" s="1486" t="s">
        <v>1121</v>
      </c>
    </row>
    <row r="84" spans="2:3" ht="19.5" customHeight="1">
      <c r="B84" s="1493"/>
      <c r="C84" s="1494"/>
    </row>
    <row r="86" spans="2:3" ht="19.5" customHeight="1">
      <c r="B86" s="1484" t="s">
        <v>1010</v>
      </c>
    </row>
    <row r="87" spans="2:3" ht="19.5" customHeight="1">
      <c r="B87" s="1488" t="s">
        <v>1052</v>
      </c>
      <c r="C87" s="1486" t="s">
        <v>1123</v>
      </c>
    </row>
    <row r="88" spans="2:3" ht="19.5" customHeight="1">
      <c r="B88" s="1488" t="s">
        <v>1085</v>
      </c>
      <c r="C88" s="1486" t="s">
        <v>1123</v>
      </c>
    </row>
    <row r="89" spans="2:3" ht="19.5" customHeight="1">
      <c r="B89" s="1488" t="s">
        <v>1099</v>
      </c>
      <c r="C89" s="1486" t="s">
        <v>1093</v>
      </c>
    </row>
    <row r="90" spans="2:3" ht="19.5" customHeight="1">
      <c r="B90" s="1488" t="s">
        <v>1100</v>
      </c>
      <c r="C90" s="1486" t="s">
        <v>1093</v>
      </c>
    </row>
    <row r="91" spans="2:3" ht="19.5" customHeight="1">
      <c r="B91" s="1488" t="s">
        <v>1101</v>
      </c>
      <c r="C91" s="1486" t="s">
        <v>1097</v>
      </c>
    </row>
  </sheetData>
  <mergeCells count="1">
    <mergeCell ref="B3:C3"/>
  </mergeCells>
  <hyperlinks>
    <hyperlink ref="B5" location="Summary!B10" display="CORPORATE"/>
    <hyperlink ref="B11:C11" location="'Financial highlights (p9)'!B2" display="Financial Highlights"/>
    <hyperlink ref="B12:C12" location="'Market environment (p9)'!B2" display="Market Environment"/>
    <hyperlink ref="B13:C13" location="'Op. High. by quarter (p10-11)'!B2" display="Operational Highlights by quarter"/>
    <hyperlink ref="B14:C14" location="'Fin. High. quarter (p10-11)'!B2" display="Financial Highlights by quarter"/>
    <hyperlink ref="B15:C15" location="'Market envir. price (p10-11)'!B2" display="Market Environment and Price Realizations"/>
    <hyperlink ref="B16:C16" location="'Consol. stat. income (p12)'!B2" display="Consolidated statement of income"/>
    <hyperlink ref="B17:C17" location="'Sales (p13)'!B2" display="Sales"/>
    <hyperlink ref="B18:C18" location="'Deprec. depl. &amp; amortiz. (p13)'!B2" display="Depreciation, depletion &amp; amortization of tangible assets and mineral interest by business segment"/>
    <hyperlink ref="B19:C19" location="'Equity in income (loss) (p13)'!B2" display="Equity in income/(loss of affiliates by business segment)"/>
    <hyperlink ref="B20:C20" location="'Income taxes (p13)'!B2" display="Income taxes"/>
    <hyperlink ref="B21:C21" location="'Adj. items op. income (p14)'!B2" display="Adjustment items to operating income by business segment"/>
    <hyperlink ref="B22:C22" location="'Adj. items net income (p15)'!B2" display="Adjustment items to net income by business segment"/>
    <hyperlink ref="B23:C23" location="'Cons. balance sheet in (p16)'!B2" display="Consolidated balance sheet"/>
    <hyperlink ref="B24:C24" location="'Net tangible &amp; intangible (p17)'!B2" display="Net tangible &amp; intangible assets by business segment"/>
    <hyperlink ref="B25:C25" location="'Property, plant &amp; equip. (p17)'!B2" display="Property, plant &amp; equipment"/>
    <hyperlink ref="B27:C27" location="'Non-current debt (p18)'!B2" display="Non-current debt analysis"/>
    <hyperlink ref="B28:C28" location="'Consolidated Equity (p19)'!B2" display="Consolidated statement of changes in shareholders’ equity - Group share"/>
    <hyperlink ref="B29:C29" location="'Net-debt-to-equity ratio (p20)'!B2" display="Net-debt-to-equity ratio"/>
    <hyperlink ref="B30:C30" location="'Capital replacement cost (p20)'!B2" display="Capital employed based on replacement cost by business segment"/>
    <hyperlink ref="B31:C31" location="'Capital employed (p20)'!B2" display="Capital employed"/>
    <hyperlink ref="B32:C32" location="'ROACE by bs (p21)'!B2" display="ROACE by business segment"/>
    <hyperlink ref="B33:C33" location="'Conso stat. cash flows (p22)'!B2" display="Consolidated statement of cash flow"/>
    <hyperlink ref="B34:C34" location="'Cash flows from op. (p23) '!B2" display="Cash flow from operating activities"/>
    <hyperlink ref="B35:C35" location="'Capital Expenditures (p24)'!B2" display="Capital Expenditures"/>
    <hyperlink ref="B37:C37" location="'Divestments by bs (p24)'!B2" display="Divestments by business segment"/>
    <hyperlink ref="B40:C40" location="'Share information (p26)'!B2" display="Share information"/>
    <hyperlink ref="B38:C38" location="'Payroll (p27)'!B2" display="Payroll"/>
    <hyperlink ref="B39:C39" location="'Number of employees (p27)'!B2" display="Number of employees"/>
    <hyperlink ref="B44:C44" location="'Financial highlights (p31)'!B2" display="Financial highlights"/>
    <hyperlink ref="B45:C45" location="'Production (p31)'!B2" display="Production"/>
    <hyperlink ref="B46:C46" location="'Proved reserves (p31)'!B2" display="Proved reserves"/>
    <hyperlink ref="B47:C47" location="'Key op. ratios Group (p32)'!B2" display="Key operating ratios on proved reserves - Group"/>
    <hyperlink ref="B48:C48" location="'Key op. ratios subs. (p32)'!B2" display="Key operating ratios on proved reserves - consolidated subsidiaries"/>
    <hyperlink ref="B49:C49" location="'Comb. liquids gas prod. (p33)'!B2" display="Combined liquids and gas production"/>
    <hyperlink ref="B50:C50" location="'Liquids prod. (p34)'!B2" display="Liquids production"/>
    <hyperlink ref="B51:C51" location="'Gas prod. (p35)'!B2" display="Gas production"/>
    <hyperlink ref="B52:C52" location="'Changes oil bitum. gas (p36-39)'!B2" display="Changes in oil, bitumen and gas reserves"/>
    <hyperlink ref="B53:C53" location="'Changes oil res. (p40-43)'!B2" display="Changes in oil reserves"/>
    <hyperlink ref="B54:C54" location="'Changes bitum. res. (p44)'!B2" display="Changes bitum reserves"/>
    <hyperlink ref="B55:C55" location="'Changes gas res. (p45-48)'!B2" display="Changes gas reserves"/>
    <hyperlink ref="B56:C56" location="'Results op. activities (p49-50)'!B2" display="Results of operations for oil and gas producing activities"/>
    <hyperlink ref="B57:C57" location="'Cost incurred (p51)'!B2" display="Cost incurred"/>
    <hyperlink ref="B58:C58" location="'Capitalized cost (p52-53)'!B2" display="Capitalized cost"/>
    <hyperlink ref="B59:C59" location="'Net cash flows (p54-55)'!B2" display="Standardized measure of discounted future net cash flows (excluding transportation)"/>
    <hyperlink ref="B60:C60" location="'Changes net cash flows (p56)'!B2" display="Changes in the standardized measure of discounted future net cash flows"/>
    <hyperlink ref="B61:C61" location="'Oil Gas Acreage (p57)'!B2" display="Oil Gas Acreage"/>
    <hyperlink ref="B62:C62" location="'Nb. prod. wells (p58)'!B2" display="Number of productive wells"/>
    <hyperlink ref="B63:C63" location="'Nb.prod.dry.wells drilled (p59)'!B2" display="Number of net productive and dry wells drilled"/>
    <hyperlink ref="B64:C64" location="'Explo.Devpt.wells (p60)'!B2" display="wells in the process of being drilled (including wells temporarily suspended)"/>
    <hyperlink ref="B65:C65" location="'LNG sales (p61)'!B2" display="Liquefied Natural Gas (LNG sales)"/>
    <hyperlink ref="B66:C66" location="'Interests pipelines (p65)'!B2" display="Interests pipelines"/>
    <hyperlink ref="B67:C67" location="'Pipeline gas sales (p66)'!B2" display="Pipeline gas sales"/>
    <hyperlink ref="B71:C71" location="'Financial highlights (p107)'!B2" display="Financial highlights"/>
    <hyperlink ref="B72:C72" location="'Operational highlights (p107)'!B2" display="Operational highlights"/>
    <hyperlink ref="B73:C73" location="'Refinery capacity (p111)'!B2" display="Refinery capacity (Group share)"/>
    <hyperlink ref="B74:C74" location="'Distillation capacity (p111)'!B2" display="Distillation capacity (Group share)"/>
    <hyperlink ref="B75:C75" location="'Refinery throughput (p112)'!B2" display="Refinery throughput"/>
    <hyperlink ref="B76:C76" location="'Utiliz. rate feedstocks (p112)'!B2" display="Utilization rate (based on crude and other feedstocks)"/>
    <hyperlink ref="B77:C77" location="'Utiliz. rate crude (p112)'!B2" display="Utilization rate (based on crude only)"/>
    <hyperlink ref="B78:C78" location="'Production levels (p112)'!B2" display="Production levels"/>
    <hyperlink ref="B80:C80" location="'Sales by geo. area (p113)'!B2" display="Sales by geographic area"/>
    <hyperlink ref="B81:C81" location="'Sales by activity (p 114)'!B2" display="Sales by activity"/>
    <hyperlink ref="B82:C82" location="'Sales by geo. area (p114)'!B2" display="Sales by geographic area"/>
    <hyperlink ref="B83:C83" location="'Sales by activity (p114)'!B2" display="Sales by activity"/>
    <hyperlink ref="B87:C87" location="'﻿Financial highlights (p117)'!B2" display="Financial highlights"/>
    <hyperlink ref="B88:C88" location="'Operational highlights (p117)'!B2" display="Operational highlights"/>
    <hyperlink ref="B89:C89" location="'Petrol sales by area (p121)'!B2" display="Petroleum product sales by area"/>
    <hyperlink ref="B90:C90" location="'Petrol. sales by product (p121)'!B2" display="Petroleum product sales by product"/>
    <hyperlink ref="B91:C91" location="'Service-Stations (p122)'!B2" display="Service-Stations"/>
    <hyperlink ref="B8" location="Summary!B84" display="MARKETING &amp; SERVICES"/>
    <hyperlink ref="B7" location="Summary!B69" display="REFINING &amp; CHEMICALS"/>
    <hyperlink ref="B6" location="Summary!B41" display="UPSTREAM"/>
    <hyperlink ref="B11" location="'Financial highlights (p7)'!A1" display="Financial Highlights"/>
    <hyperlink ref="B12" location="'Market environment (p7)'!A1" display="Market Environment"/>
    <hyperlink ref="C12" location="'Market environment (p7)'!A1" display="p.9"/>
    <hyperlink ref="C11" location="'Financial highlights (p7)'!A1" display="p.9"/>
    <hyperlink ref="B13" location="'Op. High. by quarter (p8-9)'!A1" display="Operational Highlights by quarter"/>
    <hyperlink ref="C13" location="'Op. High. by quarter (p8-9)'!A1" display="p.8-9"/>
    <hyperlink ref="B14" location="'Fin. High. by quarter (p8-9)'!A1" display="Financial Highlights by quarter"/>
    <hyperlink ref="C14" location="'Fin. High. by quarter (p8-9)'!A1" display="p.10-11"/>
    <hyperlink ref="B15" location="'Market envir. price (p8-9)'!A1" display="Market Environment and Price Realizations"/>
    <hyperlink ref="C15" location="'Market envir. price (p8-9)'!A1" display="p.10-11"/>
    <hyperlink ref="B16" location="'Consol. stat. income (p10)'!A1" display="Consolidated statement of income"/>
    <hyperlink ref="C16" location="'Consol. stat. income (p10)'!A1" display="p.10"/>
    <hyperlink ref="B17" location="'Sales (p11)'!A1" display="Sales"/>
    <hyperlink ref="C17" location="'Sales (p11)'!A1" display="p.11"/>
    <hyperlink ref="B18" location="'Deprec. depl. &amp; amortiz. (p11)'!A1" display="Depreciation, depletion &amp; amortization of tangible assets and mineral interest by business segment"/>
    <hyperlink ref="C18" location="'Deprec. depl. &amp; impairme. (p11)'!Print_Area" display="p.11"/>
    <hyperlink ref="B19" location="'Equity in income (loss) (p11)'!A1" display="Equity in income/(loss of affiliates by business segment)"/>
    <hyperlink ref="C19" location="'Equity in income (loss) (p11)'!A1" display="p.11"/>
    <hyperlink ref="B20" location="'Income taxes (p11)'!A1" display="Income taxes"/>
    <hyperlink ref="C20" location="'Income taxes (p11)'!A1" display="p.11"/>
    <hyperlink ref="B21" location="'Adj. items op. income (p12)'!A1" display="Adjustment items to operating income by business segment"/>
    <hyperlink ref="C21" location="'Adj. items op. income (p12)'!A1" display="p.12"/>
    <hyperlink ref="B22" location="'Adj. items net income (p13)'!A1" display="Adjustment items to net income by business segment"/>
    <hyperlink ref="C22" location="'Adj. items net income (p13)'!A1" display="p.13"/>
    <hyperlink ref="B23" location="'Cons. balance sheet in (p14)'!A1" display="Consolidated balance sheet"/>
    <hyperlink ref="C23" location="'Cons. balance sheet in (p14)'!A1" display="p.14"/>
    <hyperlink ref="B24" location="'Net tangible &amp; intangible (p15)'!A1" display="Net tangible &amp; intangible assets by business segment"/>
    <hyperlink ref="C24" location="'Net tangible &amp; intangible (p15)'!A1" display="p.15"/>
    <hyperlink ref="B25" location="'Property, plant &amp; equip. (p15)'!A1" display="Property, plant &amp; equipment"/>
    <hyperlink ref="C25" location="'Property, plant &amp; equip. (p15)'!A1" display="p.15"/>
    <hyperlink ref="B27" location="'Non-current debt (p16)'!A1" display="Non-current debt"/>
    <hyperlink ref="C27" location="'Non-current debt (p16)'!A1" display="p.16"/>
    <hyperlink ref="B26:C26" location="'Non-current debt (p18)'!B2" display="Non-current debt analysis"/>
    <hyperlink ref="B26" location="'Non-current assets (p15)'!A1" display="Non-current assets"/>
    <hyperlink ref="C26" location="'Non-current assets (p15)'!A1" display="p.16"/>
    <hyperlink ref="B28" location="'Consolidated Equity (p17)'!A1" display="Consolidated statement of changes in shareholders’ equity - Group share"/>
    <hyperlink ref="C28" location="'Consolidated Equity (p17)'!A1" display="p.17"/>
    <hyperlink ref="B29" location="'Net-debt-to-equity ratio (p18)'!A1" display="Net-debt-to-equity ratio"/>
    <hyperlink ref="C29" location="'Net-debt-to-equity ratio (p18)'!A1" display="p.18"/>
    <hyperlink ref="B30" location="'Capital replacement cost (p18)'!A1" display="Capital employed based on replacement cost by business segment"/>
    <hyperlink ref="C30" location="'Capital replacement cost (p18)'!A1" display="p.18"/>
    <hyperlink ref="B31" location="'Capital employed (p18)'!A1" display="Capital employed"/>
    <hyperlink ref="C31" location="'Capital employed (p18)'!A1" display="p.18"/>
    <hyperlink ref="B32" location="'ROACE by bs (p19)'!A1" display="ROACE by business segment"/>
    <hyperlink ref="C32" location="'ROACE by bs (p19)'!A1" display="p.19"/>
    <hyperlink ref="B33" location="'Conso stat. cash flows (p20)'!A1" display="Consolidated statement of cash flow"/>
    <hyperlink ref="C33" location="'Conso stat. cash flows (p20)'!A1" display="p.20"/>
    <hyperlink ref="B34" location="'Cash flows from op. (p21) '!A1" display="Cash flow from operating activities"/>
    <hyperlink ref="C34" location="'Cash flows from op. (p20) '!A1" display="p.20"/>
    <hyperlink ref="B35" location="'﻿Gross investments (p22)'!A1" display="Gross investments by business segment"/>
    <hyperlink ref="C35" location="'﻿Gross investments (p22)'!A1" display="p.22"/>
    <hyperlink ref="B36" location="'Organic investments by bs (p22)'!A1" display="Organic investments by business segment"/>
    <hyperlink ref="C36" location="'Organic investments by bs (p21)'!A1" display="p.21"/>
    <hyperlink ref="B37" location="'Divestments by bs (p22)'!A1" display="Divestments by business segment"/>
    <hyperlink ref="C37" location="'Divestments by bs (p21)'!A1" display="p.21"/>
    <hyperlink ref="B40" location="'Share information (p24)'!A1" display="Share information"/>
    <hyperlink ref="C40" location="'Share information (p25)'!A1" display="p.25"/>
    <hyperlink ref="B38" location="'Payroll (p25)'!A1" display="Payroll"/>
    <hyperlink ref="C38" location="'Payroll (p24)'!A1" display="p.24"/>
    <hyperlink ref="B39" location="'Number of employees (p25)'!A1" display="Number of employees"/>
    <hyperlink ref="C39" location="'Number of employees (p24)'!A1" display="p.25"/>
    <hyperlink ref="B44" location="'Financial highlights (p29)'!A1" display="Financial highlights"/>
    <hyperlink ref="C44" location="'Financial highlights (p27)'!A1" display="p.27"/>
    <hyperlink ref="B45" location="'Production (p29)'!A1" display="Production"/>
    <hyperlink ref="C45" location="'Production (p27)'!A1" display="p.27"/>
    <hyperlink ref="B46" location="'Proved reserves (p29)'!A1" display="Proved reserves"/>
    <hyperlink ref="C46" location="'Proved reserves (p27)'!A1" display="p.27"/>
    <hyperlink ref="B47" location="'Key op. ratios Group (p30)'!A1" display="Key operating ratios on proved reserves - Group"/>
    <hyperlink ref="C47" location="'Key op. ratios Group (p28)'!A1" display="p.28"/>
    <hyperlink ref="B48" location="'Key op. ratios subs. (p30)'!A1" display="Key operating ratios on proved reserves - consolidated subsidiaries"/>
    <hyperlink ref="C48" location="'Key op. ratios subs. (p28)'!A1" display="p.28"/>
    <hyperlink ref="B49" location="'Comb. liquids gas prod. (p31)'!A1" display="Combined liquids and gas production"/>
    <hyperlink ref="C49" location="'Comb. liquids gas prod. (p29'!Print_Area" display="p.29"/>
    <hyperlink ref="B50" location="'Liquids prod. (p32)'!A1" display="Liquids production"/>
    <hyperlink ref="C50" location="'Liquids prod. (p30)'!A1" display="p.30"/>
    <hyperlink ref="B51" location="'Gas prod. (p33)'!A1" display="Gas production"/>
    <hyperlink ref="C51" location="'Gas prod. (p31)'!A1" display="p.31"/>
    <hyperlink ref="B52" location="'Changes oil bitum. gas (p34-37)'!A1" display="Changes in oil, bitumen and gas reserves"/>
    <hyperlink ref="C52" location="'Changes oil bitum. gas (p32-36)'!A1" display="p.32-36"/>
    <hyperlink ref="B53" location="'Changes oil res. (p38-41)'!A1" display="Changes in oil reserves"/>
    <hyperlink ref="C53" location="'Changes oil res. (p37-40)'!A1" display="p.37-40"/>
    <hyperlink ref="B54" location="'Changes bitum. res. (p42)'!A1" display="Changes bitum reserves"/>
    <hyperlink ref="C54" location="'Changes bitum. res. (p41)'!A1" display="p.41"/>
    <hyperlink ref="B55" location="'Changes gas res. (p43-46)'!A1" display="Changes gas reserves"/>
    <hyperlink ref="C55" location="'Changes gas res. (p42-45)'!A1" display="p.42-45"/>
    <hyperlink ref="B56" location="'Results op. activities (p47-48)'!A1" display="Results of operations for oil and gas producing activities"/>
    <hyperlink ref="C56" location="'Results op. activities (p46-47)'!A1" display="p.46-47"/>
    <hyperlink ref="B57" location="'Cost incurred (p49)'!A1" display="Cost incurred"/>
    <hyperlink ref="C57" location="'Cost incurred (p48)'!Print_Area" display="p.48"/>
    <hyperlink ref="B58" location="'Capitalized cost (p50-51)'!A1" display="Capitalized cost"/>
    <hyperlink ref="C58" location="'Capitalized cost (p49-50)'!Print_Area" display="p.49-50"/>
    <hyperlink ref="B59" location="'Net cash flows (p52-53)'!A1" display="Standardized measure of discounted future net cash flows (excluding transportation)"/>
    <hyperlink ref="C59" location="'Net cash flows (p51-52)'!A1" display="p.51-52"/>
    <hyperlink ref="B60" location="'Changes net cash flows (p54)'!A1" display="Changes in the standardized measure of discounted future net cash flows"/>
    <hyperlink ref="C60" location="'Changes net cash flows (p53)'!Print_Area" display="p.53"/>
    <hyperlink ref="B61" location="'Oil Gas Acreage (p55)'!A1" display="Oil Gas Acreage"/>
    <hyperlink ref="C61" location="'Oil Gas Acreage (p54)'!A1" display="p.54"/>
    <hyperlink ref="B62" location="'Nb. prod. wells (p56)'!A1" display="Number of productive wells"/>
    <hyperlink ref="C62" location="'Nb. prod. wells (p55)'!A1" display="p.55"/>
    <hyperlink ref="B63" location="'Nb.prod.dry.wells drilled (p57)'!A1" display="Number of net productive and dry wells drilled"/>
    <hyperlink ref="C63" location="'Nb.prod.dry.wells drilled (p56)'!A1" display="p.56"/>
    <hyperlink ref="B64" location="'Explo.Devpt.wells (p58)'!A1" display="wells in the process of being drilled (including wells temporarily suspended)"/>
    <hyperlink ref="C64" location="'Explo.Devpt.wells (p57)'!A1" display="p.57"/>
    <hyperlink ref="B65" location="'LNG sales (p59)'!A1" display="Liquefied Natural Gas (LNG sales)"/>
    <hyperlink ref="C65" location="'LNG sales (p59) '!Print_Area" display="p.59"/>
    <hyperlink ref="B66" location="'Interests pipelines (p63)'!A1" display="Interests pipelines"/>
    <hyperlink ref="C66" location="'Interests pipelines (p62)'!A1" display="p.62"/>
    <hyperlink ref="B67" location="'Pipeline gas sales (p64)'!A1" display="Pipeline gas sales"/>
    <hyperlink ref="C67" location="'Pipeline gas sales (p63)'!A1" display="p.63"/>
    <hyperlink ref="B71" location="'Financial highlights (p105)'!A1" display="Financial highlights"/>
    <hyperlink ref="C71" location="'Financial highlights (p97)'!A1" display="p.97"/>
    <hyperlink ref="B72" location="'Operational highlights (p105)'!A1" display="Operational highlights"/>
    <hyperlink ref="C72" location="'Operational highlights (p97)'!A1" display="p.97"/>
    <hyperlink ref="B73" location="'Refinery capacity (p109)'!A1" display="Refinery capacity (Group share)"/>
    <hyperlink ref="C73" location="'Refinery capacity (p101)'!A1" display="p.101"/>
    <hyperlink ref="B74" location="'Distillation capacity (p109)'!A1" display="Distillation capacity (Group share)"/>
    <hyperlink ref="C74" location="'Distillation capacity (p101)'!A1" display="p.101"/>
    <hyperlink ref="B75" location="'Refinery throughput (p110)'!A1" display="Refinery throughput"/>
    <hyperlink ref="C75" location="'Refinery throughput (p102)'!A1" display="p.102"/>
    <hyperlink ref="B76" location="'Utiliz. rate feedstocks (p110)'!A1" display="Utilization rate (based on crude and other feedstocks)"/>
    <hyperlink ref="C76" location="'Utiliz. rate feedstocks (p102)'!A1" display="p.102"/>
    <hyperlink ref="B77" location="'Utiliz. rate crude (p110)'!A1" display="Utilization rate (based on crude only)"/>
    <hyperlink ref="C77" location="'Utiliz. rate crude (p102)'!A1" display="p.102"/>
    <hyperlink ref="B78" location="'Production levels (p110)'!A1" display="Production levels (Group share)"/>
    <hyperlink ref="C78" location="'Production levels (p102)'!A1" display="p.102"/>
    <hyperlink ref="B79" location="'Main prod. capacities (p111)'!A1" display="M﻿ain production capacities at year-end"/>
    <hyperlink ref="C79" location="'Main prod. capacities (p103)'!A1" display="p.103"/>
    <hyperlink ref="B80" location="'Sales by geo. area (p111)'!A1" display="Sales by geographic area"/>
    <hyperlink ref="C80" location="'Sales by geo. area (p103)'!A1" display="p.103"/>
    <hyperlink ref="B81" location="'Sales by activity (p 112)'!A1" display="Sales by activity"/>
    <hyperlink ref="C81" location="'Sales by activity (p 104)'!A1" display="p. 104"/>
    <hyperlink ref="B82" location="'Sales by geo. area (p112)'!A1" display="Sales by geographic area"/>
    <hyperlink ref="C82" location="'Sales by geo. area (p104)'!A1" display="p.104"/>
    <hyperlink ref="B83" location="'Sales by activity (p112)'!A1" display="Sales by activity"/>
    <hyperlink ref="C83" location="'Sales by activity (p104)'!A1" display="p. 104"/>
    <hyperlink ref="B87" location="'﻿Financial highlights (p115)'!A1" display="Financial highlights"/>
    <hyperlink ref="C87" location="'﻿Financial highlights (p107)'!A1" display="p.107"/>
    <hyperlink ref="B88" location="'Operational highlights (p115)'!A1" display="Operational highlights"/>
    <hyperlink ref="C88" location="'Operational highlights (p107)'!A1" display="p.107"/>
    <hyperlink ref="B89" location="'Petrol sales by area (p119)'!A1" display="Petroleum product sales by area"/>
    <hyperlink ref="C89" location="'Petrol sales by area (p111)'!A1" display="p.111"/>
    <hyperlink ref="B90" location="'Petrol. sales by product (p119)'!A1" display="Petroleum product sales by product"/>
    <hyperlink ref="C90" location="'Petrol. sales by product (p111)'!A1" display="p.111"/>
    <hyperlink ref="B91" location="'Service-Stations (p118)'!A1" display="Service-Stations"/>
    <hyperlink ref="C91" location="'Service-Stations (p112)'!A1" display="p.112"/>
  </hyperlinks>
  <pageMargins left="0.25" right="0.25" top="0.75" bottom="0.75" header="0.3" footer="0.3"/>
  <pageSetup paperSize="8" fitToHeight="0" orientation="portrait" r:id="rId1"/>
  <drawing r:id="rId2"/>
</worksheet>
</file>

<file path=xl/worksheets/sheet10.xml><?xml version="1.0" encoding="utf-8"?>
<worksheet xmlns="http://schemas.openxmlformats.org/spreadsheetml/2006/main" xmlns:r="http://schemas.openxmlformats.org/officeDocument/2006/relationships">
  <sheetPr codeName="Feuil9" enableFormatConditionsCalculation="0">
    <tabColor theme="4"/>
    <pageSetUpPr fitToPage="1"/>
  </sheetPr>
  <dimension ref="B2:L13"/>
  <sheetViews>
    <sheetView showGridLines="0" topLeftCell="B1" zoomScale="150" zoomScaleNormal="150" zoomScalePageLayoutView="150" workbookViewId="0">
      <selection activeCell="B2" sqref="B2:L12"/>
    </sheetView>
  </sheetViews>
  <sheetFormatPr defaultColWidth="11" defaultRowHeight="20.100000000000001" customHeight="1"/>
  <cols>
    <col min="1" max="1" width="5.5" customWidth="1"/>
    <col min="2" max="2" width="26.125" customWidth="1"/>
    <col min="3" max="3" width="10.5" style="484" customWidth="1"/>
    <col min="4" max="16" width="10.5" customWidth="1"/>
  </cols>
  <sheetData>
    <row r="2" spans="2:12" ht="20.100000000000001" customHeight="1">
      <c r="B2" s="1496" t="str">
        <f>UPPER("Depreciation, depletion &amp; impairment of tangible assets and mineral interests by business segment")</f>
        <v>DEPRECIATION, DEPLETION &amp; IMPAIRMENT OF TANGIBLE ASSETS AND MINERAL INTERESTS BY BUSINESS SEGMENT</v>
      </c>
      <c r="C2" s="1496"/>
      <c r="D2" s="1496"/>
      <c r="E2" s="1496"/>
      <c r="F2" s="1496"/>
      <c r="G2" s="1496"/>
      <c r="H2" s="1496"/>
      <c r="I2" s="1496"/>
      <c r="J2" s="1496"/>
      <c r="K2" s="1496"/>
      <c r="L2" s="1496"/>
    </row>
    <row r="3" spans="2:12" ht="20.100000000000001" customHeight="1">
      <c r="B3" s="53"/>
      <c r="C3" s="237"/>
      <c r="D3" s="237"/>
      <c r="E3" s="53"/>
    </row>
    <row r="4" spans="2:12" ht="20.100000000000001" customHeight="1">
      <c r="B4" s="54" t="s">
        <v>47</v>
      </c>
      <c r="D4" s="314"/>
      <c r="E4" s="314"/>
      <c r="F4" s="314"/>
      <c r="G4" s="314"/>
    </row>
    <row r="5" spans="2:12" ht="20.100000000000001" customHeight="1">
      <c r="B5" s="56" t="s">
        <v>14</v>
      </c>
      <c r="C5" s="45">
        <v>2016</v>
      </c>
      <c r="D5" s="55">
        <v>2015</v>
      </c>
      <c r="E5" s="55">
        <v>2014</v>
      </c>
      <c r="F5" s="45">
        <v>2013</v>
      </c>
      <c r="G5" s="45">
        <v>2012</v>
      </c>
      <c r="H5" s="45">
        <v>2011</v>
      </c>
      <c r="I5" s="686">
        <v>2010</v>
      </c>
    </row>
    <row r="6" spans="2:12" ht="20.100000000000001" customHeight="1">
      <c r="B6" s="21" t="s">
        <v>11</v>
      </c>
      <c r="C6" s="367">
        <v>-11589</v>
      </c>
      <c r="D6" s="249">
        <v>-15857</v>
      </c>
      <c r="E6" s="249">
        <v>-15938</v>
      </c>
      <c r="F6" s="249">
        <v>-9484</v>
      </c>
      <c r="G6" s="61">
        <v>-9555</v>
      </c>
      <c r="H6" s="62">
        <v>-7014</v>
      </c>
      <c r="I6" s="687">
        <v>-7086</v>
      </c>
    </row>
    <row r="7" spans="2:12" ht="20.100000000000001" customHeight="1">
      <c r="B7" s="21" t="s">
        <v>152</v>
      </c>
      <c r="C7" s="367">
        <v>-1002</v>
      </c>
      <c r="D7" s="249">
        <v>-1092</v>
      </c>
      <c r="E7" s="249">
        <v>-2901</v>
      </c>
      <c r="F7" s="249">
        <v>-1736</v>
      </c>
      <c r="G7" s="61">
        <v>-1856</v>
      </c>
      <c r="H7" s="62">
        <v>-2695</v>
      </c>
      <c r="I7" s="687">
        <v>-3355</v>
      </c>
    </row>
    <row r="8" spans="2:12" ht="20.100000000000001" customHeight="1">
      <c r="B8" s="21" t="s">
        <v>153</v>
      </c>
      <c r="C8" s="367">
        <v>-895</v>
      </c>
      <c r="D8" s="249">
        <v>-744</v>
      </c>
      <c r="E8" s="249">
        <v>-781</v>
      </c>
      <c r="F8" s="249">
        <v>-733</v>
      </c>
      <c r="G8" s="61">
        <v>-780</v>
      </c>
      <c r="H8" s="62">
        <v>-690</v>
      </c>
      <c r="I8" s="687">
        <v>-671</v>
      </c>
    </row>
    <row r="9" spans="2:12" ht="20.100000000000001" customHeight="1">
      <c r="B9" s="43" t="s">
        <v>37</v>
      </c>
      <c r="C9" s="371">
        <v>-37</v>
      </c>
      <c r="D9" s="250">
        <v>-27</v>
      </c>
      <c r="E9" s="250">
        <v>-36</v>
      </c>
      <c r="F9" s="250">
        <v>-41</v>
      </c>
      <c r="G9" s="65">
        <v>-46</v>
      </c>
      <c r="H9" s="66">
        <v>-49</v>
      </c>
      <c r="I9" s="688">
        <v>-52</v>
      </c>
    </row>
    <row r="10" spans="2:12" ht="20.100000000000001" customHeight="1">
      <c r="B10" s="58" t="s">
        <v>38</v>
      </c>
      <c r="C10" s="375">
        <f>C9+C8+C7+C6</f>
        <v>-13523</v>
      </c>
      <c r="D10" s="68">
        <v>-17720</v>
      </c>
      <c r="E10" s="68">
        <v>-19656</v>
      </c>
      <c r="F10" s="68">
        <v>-11994</v>
      </c>
      <c r="G10" s="68">
        <v>-12237</v>
      </c>
      <c r="H10" s="68">
        <v>-10448</v>
      </c>
      <c r="I10" s="689">
        <v>-11164</v>
      </c>
    </row>
    <row r="12" spans="2:12" ht="14.1" customHeight="1">
      <c r="B12" s="1499"/>
      <c r="C12" s="1499"/>
      <c r="D12" s="1499"/>
      <c r="E12" s="1499"/>
      <c r="F12" s="1499"/>
      <c r="G12" s="1499"/>
      <c r="H12" s="1499"/>
      <c r="I12" s="1499"/>
      <c r="J12" s="1499"/>
      <c r="K12" s="1499"/>
      <c r="L12" s="1499"/>
    </row>
    <row r="13" spans="2:12" ht="14.1" customHeight="1">
      <c r="B13" s="8"/>
      <c r="C13" s="483"/>
      <c r="D13" s="236"/>
    </row>
  </sheetData>
  <mergeCells count="2">
    <mergeCell ref="B2:L2"/>
    <mergeCell ref="B12:L12"/>
  </mergeCells>
  <pageMargins left="0.75000000000000011" right="0.75000000000000011" top="1" bottom="1" header="0.5" footer="0.5"/>
  <pageSetup paperSize="9" scale="60" orientation="portrait"/>
  <drawing r:id="rId1"/>
</worksheet>
</file>

<file path=xl/worksheets/sheet11.xml><?xml version="1.0" encoding="utf-8"?>
<worksheet xmlns="http://schemas.openxmlformats.org/spreadsheetml/2006/main" xmlns:r="http://schemas.openxmlformats.org/officeDocument/2006/relationships">
  <sheetPr codeName="Feuil10" enableFormatConditionsCalculation="0">
    <tabColor theme="4"/>
    <pageSetUpPr fitToPage="1"/>
  </sheetPr>
  <dimension ref="B2:I13"/>
  <sheetViews>
    <sheetView showGridLines="0" zoomScale="150" zoomScaleNormal="150" zoomScalePageLayoutView="150" workbookViewId="0"/>
  </sheetViews>
  <sheetFormatPr defaultColWidth="11" defaultRowHeight="20.100000000000001" customHeight="1"/>
  <cols>
    <col min="1" max="1" width="5.5" customWidth="1"/>
    <col min="2" max="2" width="26.125" customWidth="1"/>
    <col min="3" max="3" width="10.5" style="484" customWidth="1"/>
    <col min="4" max="15" width="10.5" customWidth="1"/>
  </cols>
  <sheetData>
    <row r="2" spans="2:9" ht="20.100000000000001" customHeight="1">
      <c r="B2" s="1496" t="str">
        <f>UPPER("Equity in income/(loss) of affiliates by business segment")</f>
        <v>EQUITY IN INCOME/(LOSS) OF AFFILIATES BY BUSINESS SEGMENT</v>
      </c>
      <c r="C2" s="1496"/>
      <c r="D2" s="1496"/>
      <c r="E2" s="1496"/>
      <c r="F2" s="1496"/>
      <c r="G2" s="1496"/>
    </row>
    <row r="3" spans="2:9" ht="20.100000000000001" customHeight="1">
      <c r="B3" s="1"/>
      <c r="C3" s="482"/>
      <c r="D3" s="235"/>
    </row>
    <row r="4" spans="2:9" ht="20.100000000000001" customHeight="1">
      <c r="B4" s="54" t="s">
        <v>47</v>
      </c>
      <c r="D4" s="314"/>
      <c r="E4" s="314"/>
      <c r="F4" s="314"/>
      <c r="G4" s="314"/>
    </row>
    <row r="5" spans="2:9" ht="20.100000000000001" customHeight="1">
      <c r="B5" s="56" t="s">
        <v>14</v>
      </c>
      <c r="C5" s="55">
        <v>2016</v>
      </c>
      <c r="D5" s="55">
        <v>2015</v>
      </c>
      <c r="E5" s="55">
        <v>2014</v>
      </c>
      <c r="F5" s="55">
        <v>2013</v>
      </c>
      <c r="G5" s="55">
        <v>2012</v>
      </c>
      <c r="H5" s="55">
        <v>2011</v>
      </c>
      <c r="I5" s="690">
        <v>2010</v>
      </c>
    </row>
    <row r="6" spans="2:9" ht="20.100000000000001" customHeight="1">
      <c r="B6" s="21" t="s">
        <v>11</v>
      </c>
      <c r="C6" s="367">
        <v>1094</v>
      </c>
      <c r="D6" s="249">
        <v>1720</v>
      </c>
      <c r="E6" s="249">
        <v>2509</v>
      </c>
      <c r="F6" s="249">
        <v>2889</v>
      </c>
      <c r="G6" s="61">
        <v>2385</v>
      </c>
      <c r="H6" s="62">
        <v>2372</v>
      </c>
      <c r="I6" s="691">
        <v>1594</v>
      </c>
    </row>
    <row r="7" spans="2:9" ht="20.100000000000001" customHeight="1">
      <c r="B7" s="21" t="s">
        <v>152</v>
      </c>
      <c r="C7" s="367">
        <v>946</v>
      </c>
      <c r="D7" s="249">
        <v>602</v>
      </c>
      <c r="E7" s="249">
        <v>315</v>
      </c>
      <c r="F7" s="249">
        <v>500</v>
      </c>
      <c r="G7" s="61">
        <v>312</v>
      </c>
      <c r="H7" s="62">
        <v>411</v>
      </c>
      <c r="I7" s="691">
        <v>563</v>
      </c>
    </row>
    <row r="8" spans="2:9" ht="20.100000000000001" customHeight="1">
      <c r="B8" s="21" t="s">
        <v>153</v>
      </c>
      <c r="C8" s="367">
        <v>174</v>
      </c>
      <c r="D8" s="249">
        <v>39</v>
      </c>
      <c r="E8" s="249">
        <v>-162</v>
      </c>
      <c r="F8" s="249">
        <v>26</v>
      </c>
      <c r="G8" s="61">
        <v>-115</v>
      </c>
      <c r="H8" s="62">
        <v>-104</v>
      </c>
      <c r="I8" s="691">
        <v>156</v>
      </c>
    </row>
    <row r="9" spans="2:9" ht="20.100000000000001" customHeight="1">
      <c r="B9" s="43" t="s">
        <v>37</v>
      </c>
      <c r="C9" s="371" t="s">
        <v>15</v>
      </c>
      <c r="D9" s="250" t="s">
        <v>15</v>
      </c>
      <c r="E9" s="250" t="s">
        <v>15</v>
      </c>
      <c r="F9" s="250" t="s">
        <v>15</v>
      </c>
      <c r="G9" s="65" t="s">
        <v>15</v>
      </c>
      <c r="H9" s="66">
        <v>1</v>
      </c>
      <c r="I9" s="692">
        <v>276</v>
      </c>
    </row>
    <row r="10" spans="2:9" ht="20.100000000000001" customHeight="1">
      <c r="B10" s="52" t="s">
        <v>38</v>
      </c>
      <c r="C10" s="74">
        <v>2214</v>
      </c>
      <c r="D10" s="68">
        <v>2361</v>
      </c>
      <c r="E10" s="68">
        <v>2662</v>
      </c>
      <c r="F10" s="68">
        <v>3415</v>
      </c>
      <c r="G10" s="68">
        <v>2582</v>
      </c>
      <c r="H10" s="68">
        <v>2680</v>
      </c>
      <c r="I10" s="693">
        <v>2589</v>
      </c>
    </row>
    <row r="12" spans="2:9" ht="14.1" customHeight="1">
      <c r="B12" s="1499"/>
      <c r="C12" s="1499"/>
      <c r="D12" s="1499"/>
      <c r="E12" s="1499"/>
      <c r="F12" s="1499"/>
      <c r="G12" s="1499"/>
    </row>
    <row r="13" spans="2:9" ht="14.1" customHeight="1">
      <c r="B13" s="8"/>
      <c r="C13" s="483"/>
      <c r="D13" s="236"/>
    </row>
  </sheetData>
  <mergeCells count="2">
    <mergeCell ref="B2:G2"/>
    <mergeCell ref="B12:G12"/>
  </mergeCells>
  <pageMargins left="0.75" right="0.75" top="1" bottom="1" header="0.5" footer="0.5"/>
  <pageSetup paperSize="9" scale="83" orientation="portrait"/>
  <drawing r:id="rId1"/>
</worksheet>
</file>

<file path=xl/worksheets/sheet12.xml><?xml version="1.0" encoding="utf-8"?>
<worksheet xmlns="http://schemas.openxmlformats.org/spreadsheetml/2006/main" xmlns:r="http://schemas.openxmlformats.org/officeDocument/2006/relationships">
  <sheetPr codeName="Feuil11" enableFormatConditionsCalculation="0">
    <tabColor theme="4"/>
    <pageSetUpPr fitToPage="1"/>
  </sheetPr>
  <dimension ref="B2:N10"/>
  <sheetViews>
    <sheetView showGridLines="0" zoomScale="150" zoomScaleNormal="150" zoomScalePageLayoutView="150" workbookViewId="0"/>
  </sheetViews>
  <sheetFormatPr defaultColWidth="5.5" defaultRowHeight="20.100000000000001" customHeight="1"/>
  <cols>
    <col min="2" max="2" width="26.125" customWidth="1"/>
    <col min="3" max="3" width="10.5" style="484" customWidth="1"/>
    <col min="4" max="14" width="10.5" customWidth="1"/>
  </cols>
  <sheetData>
    <row r="2" spans="2:14" ht="20.100000000000001" customHeight="1">
      <c r="B2" s="1496" t="s">
        <v>183</v>
      </c>
      <c r="C2" s="1496"/>
      <c r="D2" s="1496"/>
      <c r="E2" s="1496"/>
      <c r="F2" s="1496"/>
      <c r="G2" s="1496"/>
      <c r="H2" s="1496"/>
      <c r="I2" s="1496"/>
      <c r="J2" s="1496"/>
      <c r="K2" s="1496"/>
      <c r="L2" s="1496"/>
      <c r="M2" s="1496"/>
      <c r="N2" s="1496"/>
    </row>
    <row r="3" spans="2:14" ht="20.100000000000001" customHeight="1">
      <c r="B3" s="1"/>
      <c r="C3" s="482"/>
      <c r="D3" s="235"/>
    </row>
    <row r="4" spans="2:14" ht="20.100000000000001" customHeight="1">
      <c r="B4" s="10"/>
      <c r="C4" s="10"/>
      <c r="D4" s="1500"/>
      <c r="E4" s="1500"/>
      <c r="F4" s="1500"/>
      <c r="G4" s="1500"/>
      <c r="H4" s="1500"/>
      <c r="I4" s="1500"/>
      <c r="J4" s="1500"/>
      <c r="K4" s="1500"/>
      <c r="L4" s="1500"/>
      <c r="M4" s="1500"/>
      <c r="N4" s="316"/>
    </row>
    <row r="5" spans="2:14" ht="20.100000000000001" customHeight="1">
      <c r="B5" s="56" t="s">
        <v>14</v>
      </c>
      <c r="C5" s="4">
        <v>2016</v>
      </c>
      <c r="D5" s="4">
        <v>2015</v>
      </c>
      <c r="E5" s="4">
        <v>2014</v>
      </c>
      <c r="F5" s="4">
        <v>2013</v>
      </c>
      <c r="G5" s="4">
        <v>2012</v>
      </c>
      <c r="H5" s="694">
        <v>2011</v>
      </c>
    </row>
    <row r="6" spans="2:14" ht="20.100000000000001" customHeight="1">
      <c r="B6" s="21" t="s">
        <v>246</v>
      </c>
      <c r="C6" s="367">
        <v>-2911</v>
      </c>
      <c r="D6" s="249">
        <v>-4552</v>
      </c>
      <c r="E6" s="249">
        <v>-10904</v>
      </c>
      <c r="F6" s="249">
        <v>-13607</v>
      </c>
      <c r="G6" s="61">
        <v>-15970</v>
      </c>
      <c r="H6" s="695">
        <v>-17392</v>
      </c>
    </row>
    <row r="7" spans="2:14" ht="20.100000000000001" customHeight="1">
      <c r="B7" s="43" t="s">
        <v>48</v>
      </c>
      <c r="C7" s="376">
        <v>1941</v>
      </c>
      <c r="D7" s="332">
        <v>2899</v>
      </c>
      <c r="E7" s="332">
        <v>2290</v>
      </c>
      <c r="F7" s="332">
        <v>-1160</v>
      </c>
      <c r="G7" s="65">
        <v>-777</v>
      </c>
      <c r="H7" s="696">
        <v>-2222</v>
      </c>
    </row>
    <row r="8" spans="2:14" ht="20.100000000000001" customHeight="1">
      <c r="B8" s="212" t="s">
        <v>32</v>
      </c>
      <c r="C8" s="377">
        <v>-970</v>
      </c>
      <c r="D8" s="331">
        <v>-1653</v>
      </c>
      <c r="E8" s="331">
        <v>-8614</v>
      </c>
      <c r="F8" s="331">
        <v>-14767</v>
      </c>
      <c r="G8" s="278">
        <v>-16747</v>
      </c>
      <c r="H8" s="697">
        <v>-19614</v>
      </c>
    </row>
    <row r="10" spans="2:14" ht="20.100000000000001" customHeight="1">
      <c r="B10" s="1499"/>
      <c r="C10" s="1499"/>
      <c r="D10" s="1499"/>
      <c r="E10" s="1499"/>
      <c r="F10" s="1499"/>
      <c r="G10" s="1499"/>
      <c r="H10" s="1499"/>
      <c r="I10" s="1499"/>
      <c r="J10" s="1499"/>
      <c r="K10" s="1499"/>
      <c r="L10" s="1499"/>
      <c r="M10" s="1499"/>
      <c r="N10" s="1499"/>
    </row>
  </sheetData>
  <mergeCells count="3">
    <mergeCell ref="B2:N2"/>
    <mergeCell ref="B10:N10"/>
    <mergeCell ref="D4:M4"/>
  </mergeCells>
  <pageMargins left="0.74803149606299213" right="0.74803149606299213" top="0.98425196850393704" bottom="0.98425196850393704" header="0.51181102362204722" footer="0.51181102362204722"/>
  <pageSetup paperSize="9" scale="76" orientation="landscape"/>
  <drawing r:id="rId1"/>
</worksheet>
</file>

<file path=xl/worksheets/sheet13.xml><?xml version="1.0" encoding="utf-8"?>
<worksheet xmlns="http://schemas.openxmlformats.org/spreadsheetml/2006/main" xmlns:r="http://schemas.openxmlformats.org/officeDocument/2006/relationships">
  <sheetPr codeName="Feuil12" enableFormatConditionsCalculation="0">
    <tabColor theme="4"/>
  </sheetPr>
  <dimension ref="B2:G53"/>
  <sheetViews>
    <sheetView showGridLines="0" zoomScale="125" zoomScaleNormal="125" zoomScalePageLayoutView="125" workbookViewId="0"/>
  </sheetViews>
  <sheetFormatPr defaultColWidth="11" defaultRowHeight="20.100000000000001" customHeight="1"/>
  <cols>
    <col min="1" max="1" width="5.5" customWidth="1"/>
    <col min="2" max="2" width="26.125" customWidth="1"/>
    <col min="3" max="7" width="13.5" customWidth="1"/>
  </cols>
  <sheetData>
    <row r="2" spans="2:7" ht="20.100000000000001" customHeight="1">
      <c r="B2" s="1496" t="str">
        <f>UPPER("Adjustment items to operating income by business segment")</f>
        <v>ADJUSTMENT ITEMS TO OPERATING INCOME BY BUSINESS SEGMENT</v>
      </c>
      <c r="C2" s="1496"/>
      <c r="D2" s="1496"/>
      <c r="E2" s="1496"/>
      <c r="F2" s="1496"/>
      <c r="G2" s="1496"/>
    </row>
    <row r="4" spans="2:7" s="12" customFormat="1" ht="32.1" customHeight="1">
      <c r="B4" s="56" t="s">
        <v>14</v>
      </c>
      <c r="C4" s="69" t="s">
        <v>11</v>
      </c>
      <c r="D4" s="69" t="s">
        <v>12</v>
      </c>
      <c r="E4" s="69" t="s">
        <v>13</v>
      </c>
      <c r="F4" s="69" t="s">
        <v>37</v>
      </c>
      <c r="G4" s="69" t="s">
        <v>38</v>
      </c>
    </row>
    <row r="5" spans="2:7" ht="20.100000000000001" customHeight="1">
      <c r="B5" s="42" t="s">
        <v>266</v>
      </c>
      <c r="C5" s="59"/>
      <c r="D5" s="59"/>
      <c r="E5" s="59"/>
      <c r="F5" s="59"/>
      <c r="G5" s="70"/>
    </row>
    <row r="6" spans="2:7" ht="20.100000000000001" customHeight="1">
      <c r="B6" s="21" t="s">
        <v>50</v>
      </c>
      <c r="C6" s="59" t="s">
        <v>15</v>
      </c>
      <c r="D6" s="59">
        <v>695</v>
      </c>
      <c r="E6" s="60">
        <v>-43</v>
      </c>
      <c r="F6" s="60" t="s">
        <v>15</v>
      </c>
      <c r="G6" s="71">
        <v>652</v>
      </c>
    </row>
    <row r="7" spans="2:7" ht="20.100000000000001" customHeight="1">
      <c r="B7" s="21" t="s">
        <v>51</v>
      </c>
      <c r="C7" s="72">
        <v>-4</v>
      </c>
      <c r="D7" s="73" t="s">
        <v>15</v>
      </c>
      <c r="E7" s="60" t="s">
        <v>15</v>
      </c>
      <c r="F7" s="60" t="s">
        <v>15</v>
      </c>
      <c r="G7" s="71">
        <v>-4</v>
      </c>
    </row>
    <row r="8" spans="2:7" ht="20.100000000000001" customHeight="1">
      <c r="B8" s="21" t="s">
        <v>52</v>
      </c>
      <c r="C8" s="72">
        <v>-19</v>
      </c>
      <c r="D8" s="59" t="s">
        <v>15</v>
      </c>
      <c r="E8" s="60">
        <v>-18</v>
      </c>
      <c r="F8" s="60" t="s">
        <v>15</v>
      </c>
      <c r="G8" s="71">
        <v>-37</v>
      </c>
    </row>
    <row r="9" spans="2:7" ht="20.100000000000001" customHeight="1">
      <c r="B9" s="21" t="s">
        <v>291</v>
      </c>
      <c r="C9" s="72">
        <v>-2089</v>
      </c>
      <c r="D9" s="59" t="s">
        <v>15</v>
      </c>
      <c r="E9" s="60">
        <v>-140</v>
      </c>
      <c r="F9" s="60" t="s">
        <v>15</v>
      </c>
      <c r="G9" s="71">
        <v>-2229</v>
      </c>
    </row>
    <row r="10" spans="2:7" ht="20.100000000000001" customHeight="1">
      <c r="B10" s="43" t="s">
        <v>91</v>
      </c>
      <c r="C10" s="63">
        <v>-899</v>
      </c>
      <c r="D10" s="63">
        <v>-68</v>
      </c>
      <c r="E10" s="64">
        <v>-156</v>
      </c>
      <c r="F10" s="64" t="s">
        <v>15</v>
      </c>
      <c r="G10" s="71">
        <v>-1123</v>
      </c>
    </row>
    <row r="11" spans="2:7" ht="20.100000000000001" customHeight="1">
      <c r="B11" s="52" t="s">
        <v>38</v>
      </c>
      <c r="C11" s="67">
        <v>-3011</v>
      </c>
      <c r="D11" s="67">
        <v>627</v>
      </c>
      <c r="E11" s="67">
        <v>-357</v>
      </c>
      <c r="F11" s="67" t="s">
        <v>15</v>
      </c>
      <c r="G11" s="74">
        <v>-2741</v>
      </c>
    </row>
    <row r="12" spans="2:7" s="484" customFormat="1" ht="20.100000000000001" customHeight="1">
      <c r="B12" s="42" t="s">
        <v>247</v>
      </c>
      <c r="C12" s="252"/>
      <c r="D12" s="252"/>
      <c r="E12" s="252"/>
      <c r="F12" s="252"/>
      <c r="G12" s="497"/>
    </row>
    <row r="13" spans="2:7" s="484" customFormat="1" ht="20.100000000000001" customHeight="1">
      <c r="B13" s="21" t="s">
        <v>50</v>
      </c>
      <c r="C13" s="252" t="s">
        <v>15</v>
      </c>
      <c r="D13" s="252">
        <v>-859</v>
      </c>
      <c r="E13" s="249">
        <v>-254</v>
      </c>
      <c r="F13" s="249" t="s">
        <v>15</v>
      </c>
      <c r="G13" s="498">
        <v>-1113</v>
      </c>
    </row>
    <row r="14" spans="2:7" s="484" customFormat="1" ht="20.100000000000001" customHeight="1">
      <c r="B14" s="21" t="s">
        <v>51</v>
      </c>
      <c r="C14" s="499">
        <v>-16</v>
      </c>
      <c r="D14" s="332" t="s">
        <v>15</v>
      </c>
      <c r="E14" s="249" t="s">
        <v>15</v>
      </c>
      <c r="F14" s="249" t="s">
        <v>15</v>
      </c>
      <c r="G14" s="498">
        <v>-16</v>
      </c>
    </row>
    <row r="15" spans="2:7" s="484" customFormat="1" ht="20.100000000000001" customHeight="1">
      <c r="B15" s="21" t="s">
        <v>52</v>
      </c>
      <c r="C15" s="499">
        <v>-43</v>
      </c>
      <c r="D15" s="252" t="s">
        <v>15</v>
      </c>
      <c r="E15" s="249">
        <v>-5</v>
      </c>
      <c r="F15" s="249" t="s">
        <v>15</v>
      </c>
      <c r="G15" s="498">
        <v>-48</v>
      </c>
    </row>
    <row r="16" spans="2:7" s="484" customFormat="1" ht="20.100000000000001" customHeight="1">
      <c r="B16" s="21" t="s">
        <v>291</v>
      </c>
      <c r="C16" s="499">
        <v>-6783</v>
      </c>
      <c r="D16" s="252">
        <v>-70</v>
      </c>
      <c r="E16" s="249">
        <v>-24</v>
      </c>
      <c r="F16" s="249" t="s">
        <v>15</v>
      </c>
      <c r="G16" s="498">
        <v>-6877</v>
      </c>
    </row>
    <row r="17" spans="2:7" s="484" customFormat="1" ht="20.100000000000001" customHeight="1">
      <c r="B17" s="79" t="s">
        <v>91</v>
      </c>
      <c r="C17" s="254">
        <v>-1024</v>
      </c>
      <c r="D17" s="254">
        <v>-176</v>
      </c>
      <c r="E17" s="250">
        <v>-57</v>
      </c>
      <c r="F17" s="250" t="s">
        <v>15</v>
      </c>
      <c r="G17" s="498">
        <v>-1257</v>
      </c>
    </row>
    <row r="18" spans="2:7" s="484" customFormat="1" ht="20.100000000000001" customHeight="1">
      <c r="B18" s="81" t="s">
        <v>38</v>
      </c>
      <c r="C18" s="378">
        <v>-7866</v>
      </c>
      <c r="D18" s="99">
        <v>-1105</v>
      </c>
      <c r="E18" s="99">
        <v>-340</v>
      </c>
      <c r="F18" s="99" t="s">
        <v>15</v>
      </c>
      <c r="G18" s="379">
        <v>-9311</v>
      </c>
    </row>
    <row r="19" spans="2:7" ht="20.100000000000001" customHeight="1">
      <c r="B19" s="42" t="s">
        <v>169</v>
      </c>
      <c r="C19" s="252"/>
      <c r="D19" s="252"/>
      <c r="E19" s="252"/>
      <c r="F19" s="252"/>
      <c r="G19" s="497"/>
    </row>
    <row r="20" spans="2:7" ht="20.100000000000001" customHeight="1">
      <c r="B20" s="21" t="s">
        <v>50</v>
      </c>
      <c r="C20" s="252" t="s">
        <v>15</v>
      </c>
      <c r="D20" s="252">
        <v>-2944</v>
      </c>
      <c r="E20" s="249">
        <v>-525</v>
      </c>
      <c r="F20" s="249" t="s">
        <v>15</v>
      </c>
      <c r="G20" s="498">
        <v>-3469</v>
      </c>
    </row>
    <row r="21" spans="2:7" ht="20.100000000000001" customHeight="1">
      <c r="B21" s="21" t="s">
        <v>51</v>
      </c>
      <c r="C21" s="499">
        <v>31</v>
      </c>
      <c r="D21" s="332" t="s">
        <v>15</v>
      </c>
      <c r="E21" s="249" t="s">
        <v>15</v>
      </c>
      <c r="F21" s="249" t="s">
        <v>15</v>
      </c>
      <c r="G21" s="498">
        <v>31</v>
      </c>
    </row>
    <row r="22" spans="2:7" ht="20.100000000000001" customHeight="1">
      <c r="B22" s="21" t="s">
        <v>52</v>
      </c>
      <c r="C22" s="499" t="s">
        <v>15</v>
      </c>
      <c r="D22" s="252" t="s">
        <v>15</v>
      </c>
      <c r="E22" s="249" t="s">
        <v>15</v>
      </c>
      <c r="F22" s="249" t="s">
        <v>15</v>
      </c>
      <c r="G22" s="498" t="s">
        <v>15</v>
      </c>
    </row>
    <row r="23" spans="2:7" ht="20.100000000000001" customHeight="1">
      <c r="B23" s="21" t="s">
        <v>291</v>
      </c>
      <c r="C23" s="499">
        <v>-6529</v>
      </c>
      <c r="D23" s="252">
        <v>-1450</v>
      </c>
      <c r="E23" s="249" t="s">
        <v>15</v>
      </c>
      <c r="F23" s="249" t="s">
        <v>15</v>
      </c>
      <c r="G23" s="498">
        <v>-7979</v>
      </c>
    </row>
    <row r="24" spans="2:7" ht="20.100000000000001" customHeight="1">
      <c r="B24" s="79" t="s">
        <v>91</v>
      </c>
      <c r="C24" s="254">
        <v>-164</v>
      </c>
      <c r="D24" s="254">
        <v>-36</v>
      </c>
      <c r="E24" s="250">
        <v>-26</v>
      </c>
      <c r="F24" s="250" t="s">
        <v>15</v>
      </c>
      <c r="G24" s="498">
        <v>-226</v>
      </c>
    </row>
    <row r="25" spans="2:7" ht="20.100000000000001" customHeight="1">
      <c r="B25" s="81" t="s">
        <v>38</v>
      </c>
      <c r="C25" s="378">
        <v>-6662</v>
      </c>
      <c r="D25" s="99">
        <v>-4430</v>
      </c>
      <c r="E25" s="99">
        <v>-551</v>
      </c>
      <c r="F25" s="99" t="s">
        <v>15</v>
      </c>
      <c r="G25" s="379">
        <v>-11643</v>
      </c>
    </row>
    <row r="26" spans="2:7" ht="20.100000000000001" customHeight="1">
      <c r="B26" s="42" t="s">
        <v>49</v>
      </c>
      <c r="C26" s="75"/>
      <c r="D26" s="75"/>
      <c r="E26" s="75"/>
      <c r="F26" s="75"/>
      <c r="G26" s="76"/>
    </row>
    <row r="27" spans="2:7" ht="20.100000000000001" customHeight="1">
      <c r="B27" s="21" t="s">
        <v>50</v>
      </c>
      <c r="C27" s="27" t="s">
        <v>15</v>
      </c>
      <c r="D27" s="75">
        <v>-978</v>
      </c>
      <c r="E27" s="61">
        <v>-87</v>
      </c>
      <c r="F27" s="27" t="s">
        <v>15</v>
      </c>
      <c r="G27" s="77">
        <v>-1065</v>
      </c>
    </row>
    <row r="28" spans="2:7" ht="20.100000000000001" customHeight="1">
      <c r="B28" s="21" t="s">
        <v>51</v>
      </c>
      <c r="C28" s="78">
        <v>-74</v>
      </c>
      <c r="D28" s="27" t="s">
        <v>15</v>
      </c>
      <c r="E28" s="27" t="s">
        <v>15</v>
      </c>
      <c r="F28" s="27" t="s">
        <v>15</v>
      </c>
      <c r="G28" s="77">
        <v>-74</v>
      </c>
    </row>
    <row r="29" spans="2:7" ht="20.100000000000001" customHeight="1">
      <c r="B29" s="21" t="s">
        <v>52</v>
      </c>
      <c r="C29" s="27" t="s">
        <v>15</v>
      </c>
      <c r="D29" s="75">
        <v>-373</v>
      </c>
      <c r="E29" s="27">
        <v>-3</v>
      </c>
      <c r="F29" s="27" t="s">
        <v>15</v>
      </c>
      <c r="G29" s="77">
        <v>-376</v>
      </c>
    </row>
    <row r="30" spans="2:7" ht="20.100000000000001" customHeight="1">
      <c r="B30" s="21" t="s">
        <v>291</v>
      </c>
      <c r="C30" s="78">
        <v>-855</v>
      </c>
      <c r="D30" s="75">
        <v>-184</v>
      </c>
      <c r="E30" s="61">
        <v>-4</v>
      </c>
      <c r="F30" s="27" t="s">
        <v>15</v>
      </c>
      <c r="G30" s="77">
        <v>-1043</v>
      </c>
    </row>
    <row r="31" spans="2:7" ht="20.100000000000001" customHeight="1">
      <c r="B31" s="79" t="s">
        <v>91</v>
      </c>
      <c r="C31" s="80">
        <v>-113</v>
      </c>
      <c r="D31" s="80">
        <v>-54</v>
      </c>
      <c r="E31" s="80">
        <v>-44</v>
      </c>
      <c r="F31" s="80" t="s">
        <v>15</v>
      </c>
      <c r="G31" s="80">
        <v>-211</v>
      </c>
    </row>
    <row r="32" spans="2:7" ht="20.100000000000001" customHeight="1">
      <c r="B32" s="81" t="s">
        <v>38</v>
      </c>
      <c r="C32" s="378">
        <v>-1042</v>
      </c>
      <c r="D32" s="99">
        <v>-1589</v>
      </c>
      <c r="E32" s="99">
        <v>-138</v>
      </c>
      <c r="F32" s="99" t="s">
        <v>15</v>
      </c>
      <c r="G32" s="379">
        <v>-2769</v>
      </c>
    </row>
    <row r="33" spans="2:7" ht="20.100000000000001" customHeight="1">
      <c r="B33" s="42" t="s">
        <v>53</v>
      </c>
      <c r="C33" s="287"/>
      <c r="D33" s="287"/>
      <c r="E33" s="287"/>
      <c r="F33" s="287"/>
      <c r="G33" s="287"/>
    </row>
    <row r="34" spans="2:7" ht="20.100000000000001" customHeight="1">
      <c r="B34" s="288" t="s">
        <v>50</v>
      </c>
      <c r="C34" s="289" t="s">
        <v>15</v>
      </c>
      <c r="D34" s="289">
        <v>-230</v>
      </c>
      <c r="E34" s="290">
        <v>-71</v>
      </c>
      <c r="F34" s="290" t="s">
        <v>15</v>
      </c>
      <c r="G34" s="287">
        <v>-301</v>
      </c>
    </row>
    <row r="35" spans="2:7" ht="20.100000000000001" customHeight="1">
      <c r="B35" s="288" t="s">
        <v>51</v>
      </c>
      <c r="C35" s="289">
        <v>-12</v>
      </c>
      <c r="D35" s="289" t="s">
        <v>15</v>
      </c>
      <c r="E35" s="289" t="s">
        <v>15</v>
      </c>
      <c r="F35" s="290" t="s">
        <v>15</v>
      </c>
      <c r="G35" s="287">
        <v>-12</v>
      </c>
    </row>
    <row r="36" spans="2:7" ht="20.100000000000001" customHeight="1">
      <c r="B36" s="288" t="s">
        <v>52</v>
      </c>
      <c r="C36" s="289" t="s">
        <v>15</v>
      </c>
      <c r="D36" s="289">
        <v>-3</v>
      </c>
      <c r="E36" s="289" t="s">
        <v>15</v>
      </c>
      <c r="F36" s="290" t="s">
        <v>15</v>
      </c>
      <c r="G36" s="287">
        <v>-3</v>
      </c>
    </row>
    <row r="37" spans="2:7" ht="20.100000000000001" customHeight="1">
      <c r="B37" s="21" t="s">
        <v>291</v>
      </c>
      <c r="C37" s="289">
        <v>-1538</v>
      </c>
      <c r="D37" s="289">
        <v>-266</v>
      </c>
      <c r="E37" s="289">
        <v>-87</v>
      </c>
      <c r="F37" s="290" t="s">
        <v>15</v>
      </c>
      <c r="G37" s="287">
        <v>-1891</v>
      </c>
    </row>
    <row r="38" spans="2:7" ht="20.100000000000001" customHeight="1">
      <c r="B38" s="291" t="s">
        <v>91</v>
      </c>
      <c r="C38" s="292">
        <v>-752</v>
      </c>
      <c r="D38" s="292">
        <v>-24</v>
      </c>
      <c r="E38" s="293">
        <v>-223</v>
      </c>
      <c r="F38" s="293">
        <v>-115</v>
      </c>
      <c r="G38" s="294">
        <v>-1114</v>
      </c>
    </row>
    <row r="39" spans="2:7" ht="20.100000000000001" customHeight="1">
      <c r="B39" s="295" t="s">
        <v>38</v>
      </c>
      <c r="C39" s="380">
        <v>-2302</v>
      </c>
      <c r="D39" s="381">
        <v>-523</v>
      </c>
      <c r="E39" s="381">
        <v>-381</v>
      </c>
      <c r="F39" s="381">
        <v>-115</v>
      </c>
      <c r="G39" s="382">
        <v>-3321</v>
      </c>
    </row>
    <row r="40" spans="2:7" ht="20.100000000000001" customHeight="1">
      <c r="B40" s="279" t="s">
        <v>173</v>
      </c>
      <c r="C40" s="280"/>
      <c r="D40" s="280"/>
      <c r="E40" s="280"/>
      <c r="F40" s="280"/>
      <c r="G40" s="281"/>
    </row>
    <row r="41" spans="2:7" ht="20.100000000000001" customHeight="1">
      <c r="B41" s="296" t="s">
        <v>50</v>
      </c>
      <c r="C41" s="282" t="s">
        <v>15</v>
      </c>
      <c r="D41" s="280">
        <v>1292</v>
      </c>
      <c r="E41" s="280">
        <v>399</v>
      </c>
      <c r="F41" s="282" t="s">
        <v>15</v>
      </c>
      <c r="G41" s="283">
        <v>1691</v>
      </c>
    </row>
    <row r="42" spans="2:7" ht="20.100000000000001" customHeight="1">
      <c r="B42" s="296" t="s">
        <v>51</v>
      </c>
      <c r="C42" s="280">
        <v>62</v>
      </c>
      <c r="D42" s="282" t="s">
        <v>15</v>
      </c>
      <c r="E42" s="282" t="s">
        <v>15</v>
      </c>
      <c r="F42" s="282" t="s">
        <v>15</v>
      </c>
      <c r="G42" s="283">
        <v>62</v>
      </c>
    </row>
    <row r="43" spans="2:7" ht="20.100000000000001" customHeight="1">
      <c r="B43" s="296" t="s">
        <v>52</v>
      </c>
      <c r="C43" s="282" t="s">
        <v>15</v>
      </c>
      <c r="D43" s="280" t="s">
        <v>15</v>
      </c>
      <c r="E43" s="282" t="s">
        <v>15</v>
      </c>
      <c r="F43" s="282" t="s">
        <v>15</v>
      </c>
      <c r="G43" s="283" t="s">
        <v>15</v>
      </c>
    </row>
    <row r="44" spans="2:7" ht="20.100000000000001" customHeight="1">
      <c r="B44" s="21" t="s">
        <v>291</v>
      </c>
      <c r="C44" s="280">
        <v>-104</v>
      </c>
      <c r="D44" s="280">
        <v>-983</v>
      </c>
      <c r="E44" s="280" t="s">
        <v>15</v>
      </c>
      <c r="F44" s="282" t="s">
        <v>15</v>
      </c>
      <c r="G44" s="283">
        <v>-1087</v>
      </c>
    </row>
    <row r="45" spans="2:7" ht="20.100000000000001" customHeight="1">
      <c r="B45" s="297" t="s">
        <v>91</v>
      </c>
      <c r="C45" s="284"/>
      <c r="D45" s="284">
        <v>-104</v>
      </c>
      <c r="E45" s="284">
        <v>-23</v>
      </c>
      <c r="F45" s="284" t="s">
        <v>15</v>
      </c>
      <c r="G45" s="284">
        <v>-127</v>
      </c>
    </row>
    <row r="46" spans="2:7" ht="20.100000000000001" customHeight="1">
      <c r="B46" s="298" t="s">
        <v>38</v>
      </c>
      <c r="C46" s="285">
        <v>-42</v>
      </c>
      <c r="D46" s="285">
        <v>205</v>
      </c>
      <c r="E46" s="285">
        <v>376</v>
      </c>
      <c r="F46" s="285" t="s">
        <v>15</v>
      </c>
      <c r="G46" s="286">
        <v>539</v>
      </c>
    </row>
    <row r="47" spans="2:7" ht="20.100000000000001" customHeight="1">
      <c r="B47" s="698" t="s">
        <v>338</v>
      </c>
      <c r="C47" s="702"/>
      <c r="D47" s="702"/>
      <c r="E47" s="702"/>
      <c r="F47" s="702"/>
      <c r="G47" s="702"/>
    </row>
    <row r="48" spans="2:7" ht="20.100000000000001" customHeight="1">
      <c r="B48" s="705" t="s">
        <v>50</v>
      </c>
      <c r="C48" s="699" t="s">
        <v>15</v>
      </c>
      <c r="D48" s="699">
        <v>1014</v>
      </c>
      <c r="E48" s="699">
        <v>302</v>
      </c>
      <c r="F48" s="699" t="s">
        <v>15</v>
      </c>
      <c r="G48" s="702">
        <v>1316</v>
      </c>
    </row>
    <row r="49" spans="2:7" ht="20.100000000000001" customHeight="1">
      <c r="B49" s="705" t="s">
        <v>51</v>
      </c>
      <c r="C49" s="699" t="s">
        <v>15</v>
      </c>
      <c r="D49" s="699" t="s">
        <v>15</v>
      </c>
      <c r="E49" s="699" t="s">
        <v>15</v>
      </c>
      <c r="F49" s="699" t="s">
        <v>15</v>
      </c>
      <c r="G49" s="702" t="s">
        <v>15</v>
      </c>
    </row>
    <row r="50" spans="2:7" ht="20.100000000000001" customHeight="1">
      <c r="B50" s="705" t="s">
        <v>52</v>
      </c>
      <c r="C50" s="699" t="s">
        <v>15</v>
      </c>
      <c r="D50" s="699" t="s">
        <v>15</v>
      </c>
      <c r="E50" s="699" t="s">
        <v>15</v>
      </c>
      <c r="F50" s="699" t="s">
        <v>15</v>
      </c>
      <c r="G50" s="702" t="s">
        <v>15</v>
      </c>
    </row>
    <row r="51" spans="2:7" ht="20.100000000000001" customHeight="1">
      <c r="B51" s="705" t="s">
        <v>339</v>
      </c>
      <c r="C51" s="699">
        <v>-269</v>
      </c>
      <c r="D51" s="699">
        <v>-1608</v>
      </c>
      <c r="E51" s="699" t="s">
        <v>15</v>
      </c>
      <c r="F51" s="699" t="s">
        <v>15</v>
      </c>
      <c r="G51" s="702">
        <v>-1877</v>
      </c>
    </row>
    <row r="52" spans="2:7" ht="20.100000000000001" customHeight="1">
      <c r="B52" s="706" t="s">
        <v>91</v>
      </c>
      <c r="C52" s="703" t="s">
        <v>15</v>
      </c>
      <c r="D52" s="703">
        <v>50</v>
      </c>
      <c r="E52" s="703">
        <v>-21</v>
      </c>
      <c r="F52" s="703" t="s">
        <v>15</v>
      </c>
      <c r="G52" s="704">
        <v>29</v>
      </c>
    </row>
    <row r="53" spans="2:7" ht="20.100000000000001" customHeight="1">
      <c r="B53" s="707" t="s">
        <v>38</v>
      </c>
      <c r="C53" s="700">
        <v>-269</v>
      </c>
      <c r="D53" s="700">
        <v>-544</v>
      </c>
      <c r="E53" s="700">
        <v>281</v>
      </c>
      <c r="F53" s="700" t="s">
        <v>15</v>
      </c>
      <c r="G53" s="701">
        <v>-532</v>
      </c>
    </row>
  </sheetData>
  <mergeCells count="1">
    <mergeCell ref="B2:G2"/>
  </mergeCells>
  <pageMargins left="0.75000000000000011" right="0.75000000000000011" top="1" bottom="1" header="0.5" footer="0.5"/>
  <pageSetup paperSize="9" scale="72" orientation="portrait"/>
  <drawing r:id="rId1"/>
</worksheet>
</file>

<file path=xl/worksheets/sheet14.xml><?xml version="1.0" encoding="utf-8"?>
<worksheet xmlns="http://schemas.openxmlformats.org/spreadsheetml/2006/main" xmlns:r="http://schemas.openxmlformats.org/officeDocument/2006/relationships">
  <sheetPr codeName="Feuil13" enableFormatConditionsCalculation="0">
    <tabColor theme="4"/>
    <pageSetUpPr fitToPage="1"/>
  </sheetPr>
  <dimension ref="B2:G125"/>
  <sheetViews>
    <sheetView showGridLines="0" zoomScale="125" zoomScaleNormal="125" zoomScalePageLayoutView="125" workbookViewId="0"/>
  </sheetViews>
  <sheetFormatPr defaultColWidth="11" defaultRowHeight="20.100000000000001" customHeight="1"/>
  <cols>
    <col min="1" max="1" width="5.5" customWidth="1"/>
    <col min="2" max="2" width="40.875" customWidth="1"/>
    <col min="3" max="7" width="13.5" style="92" customWidth="1"/>
  </cols>
  <sheetData>
    <row r="2" spans="2:7" ht="20.100000000000001" customHeight="1">
      <c r="B2" s="1496" t="str">
        <f>UPPER("Adjustment items to net income by business segment")</f>
        <v>ADJUSTMENT ITEMS TO NET INCOME BY BUSINESS SEGMENT</v>
      </c>
      <c r="C2" s="1496"/>
      <c r="D2" s="1496"/>
      <c r="E2" s="1496"/>
      <c r="F2" s="1496"/>
      <c r="G2" s="1496"/>
    </row>
    <row r="4" spans="2:7" ht="33" customHeight="1">
      <c r="B4" s="56" t="s">
        <v>14</v>
      </c>
      <c r="C4" s="88" t="s">
        <v>11</v>
      </c>
      <c r="D4" s="88" t="s">
        <v>12</v>
      </c>
      <c r="E4" s="88" t="s">
        <v>13</v>
      </c>
      <c r="F4" s="88" t="s">
        <v>37</v>
      </c>
      <c r="G4" s="88" t="s">
        <v>38</v>
      </c>
    </row>
    <row r="5" spans="2:7" ht="20.100000000000001" customHeight="1">
      <c r="B5" s="42" t="s">
        <v>266</v>
      </c>
      <c r="C5" s="59"/>
      <c r="D5" s="59"/>
      <c r="E5" s="59"/>
      <c r="F5" s="59"/>
      <c r="G5" s="71"/>
    </row>
    <row r="6" spans="2:7" ht="20.100000000000001" customHeight="1">
      <c r="B6" s="21" t="s">
        <v>50</v>
      </c>
      <c r="C6" s="59" t="s">
        <v>15</v>
      </c>
      <c r="D6" s="60">
        <v>498</v>
      </c>
      <c r="E6" s="60">
        <v>-19</v>
      </c>
      <c r="F6" s="60" t="s">
        <v>15</v>
      </c>
      <c r="G6" s="71">
        <v>479</v>
      </c>
    </row>
    <row r="7" spans="2:7" ht="20.100000000000001" customHeight="1">
      <c r="B7" s="21" t="s">
        <v>51</v>
      </c>
      <c r="C7" s="59">
        <v>-3</v>
      </c>
      <c r="D7" s="60" t="s">
        <v>15</v>
      </c>
      <c r="E7" s="60" t="s">
        <v>15</v>
      </c>
      <c r="F7" s="60" t="s">
        <v>15</v>
      </c>
      <c r="G7" s="71">
        <v>-3</v>
      </c>
    </row>
    <row r="8" spans="2:7" ht="20.100000000000001" customHeight="1">
      <c r="B8" s="21" t="s">
        <v>52</v>
      </c>
      <c r="C8" s="72">
        <v>-4</v>
      </c>
      <c r="D8" s="60" t="s">
        <v>15</v>
      </c>
      <c r="E8" s="60">
        <v>-28</v>
      </c>
      <c r="F8" s="60" t="s">
        <v>15</v>
      </c>
      <c r="G8" s="71">
        <v>-32</v>
      </c>
    </row>
    <row r="9" spans="2:7" ht="20.100000000000001" customHeight="1">
      <c r="B9" s="21" t="s">
        <v>291</v>
      </c>
      <c r="C9" s="72">
        <v>-1867</v>
      </c>
      <c r="D9" s="60">
        <v>-25</v>
      </c>
      <c r="E9" s="60">
        <v>-202</v>
      </c>
      <c r="F9" s="60">
        <v>-3</v>
      </c>
      <c r="G9" s="71">
        <v>-2097</v>
      </c>
    </row>
    <row r="10" spans="2:7" ht="20.100000000000001" customHeight="1">
      <c r="B10" s="21" t="s">
        <v>54</v>
      </c>
      <c r="C10" s="72">
        <v>292</v>
      </c>
      <c r="D10" s="60" t="s">
        <v>15</v>
      </c>
      <c r="E10" s="60">
        <v>-25</v>
      </c>
      <c r="F10" s="60" t="s">
        <v>15</v>
      </c>
      <c r="G10" s="71">
        <v>267</v>
      </c>
    </row>
    <row r="11" spans="2:7" ht="20.100000000000001" customHeight="1">
      <c r="B11" s="43" t="s">
        <v>91</v>
      </c>
      <c r="C11" s="72">
        <v>-478</v>
      </c>
      <c r="D11" s="64">
        <v>-88</v>
      </c>
      <c r="E11" s="64">
        <v>-139</v>
      </c>
      <c r="F11" s="64" t="s">
        <v>15</v>
      </c>
      <c r="G11" s="71">
        <v>-705</v>
      </c>
    </row>
    <row r="12" spans="2:7" ht="20.100000000000001" customHeight="1">
      <c r="B12" s="89" t="s">
        <v>38</v>
      </c>
      <c r="C12" s="90">
        <v>-2060</v>
      </c>
      <c r="D12" s="90">
        <v>385</v>
      </c>
      <c r="E12" s="90">
        <v>-413</v>
      </c>
      <c r="F12" s="90">
        <v>-3</v>
      </c>
      <c r="G12" s="90">
        <v>-2091</v>
      </c>
    </row>
    <row r="13" spans="2:7" s="484" customFormat="1" ht="20.100000000000001" customHeight="1">
      <c r="B13" s="42" t="s">
        <v>248</v>
      </c>
      <c r="C13" s="252"/>
      <c r="D13" s="252"/>
      <c r="E13" s="252"/>
      <c r="F13" s="252"/>
      <c r="G13" s="498"/>
    </row>
    <row r="14" spans="2:7" s="484" customFormat="1" ht="20.100000000000001" customHeight="1">
      <c r="B14" s="21" t="s">
        <v>50</v>
      </c>
      <c r="C14" s="252" t="s">
        <v>15</v>
      </c>
      <c r="D14" s="249">
        <v>-590</v>
      </c>
      <c r="E14" s="249">
        <v>-157</v>
      </c>
      <c r="F14" s="249" t="s">
        <v>15</v>
      </c>
      <c r="G14" s="498">
        <v>-747</v>
      </c>
    </row>
    <row r="15" spans="2:7" s="484" customFormat="1" ht="20.100000000000001" customHeight="1">
      <c r="B15" s="21" t="s">
        <v>51</v>
      </c>
      <c r="C15" s="499">
        <v>-9</v>
      </c>
      <c r="D15" s="249" t="s">
        <v>15</v>
      </c>
      <c r="E15" s="249" t="s">
        <v>15</v>
      </c>
      <c r="F15" s="249" t="s">
        <v>15</v>
      </c>
      <c r="G15" s="498">
        <v>-9</v>
      </c>
    </row>
    <row r="16" spans="2:7" s="484" customFormat="1" ht="20.100000000000001" customHeight="1">
      <c r="B16" s="21" t="s">
        <v>52</v>
      </c>
      <c r="C16" s="499">
        <v>-10</v>
      </c>
      <c r="D16" s="249">
        <v>-52</v>
      </c>
      <c r="E16" s="249">
        <v>-10</v>
      </c>
      <c r="F16" s="249" t="s">
        <v>15</v>
      </c>
      <c r="G16" s="498">
        <v>-72</v>
      </c>
    </row>
    <row r="17" spans="2:7" s="484" customFormat="1" ht="20.100000000000001" customHeight="1">
      <c r="B17" s="21" t="s">
        <v>291</v>
      </c>
      <c r="C17" s="499">
        <v>-5249</v>
      </c>
      <c r="D17" s="249">
        <v>-59</v>
      </c>
      <c r="E17" s="249">
        <v>-127</v>
      </c>
      <c r="F17" s="249">
        <v>-12</v>
      </c>
      <c r="G17" s="498">
        <v>-5447</v>
      </c>
    </row>
    <row r="18" spans="2:7" s="484" customFormat="1" ht="20.100000000000001" customHeight="1">
      <c r="B18" s="21" t="s">
        <v>54</v>
      </c>
      <c r="C18" s="499">
        <v>162</v>
      </c>
      <c r="D18" s="249">
        <v>1288</v>
      </c>
      <c r="E18" s="249">
        <v>360</v>
      </c>
      <c r="F18" s="249" t="s">
        <v>15</v>
      </c>
      <c r="G18" s="498">
        <v>1810</v>
      </c>
    </row>
    <row r="19" spans="2:7" s="484" customFormat="1" ht="20.100000000000001" customHeight="1">
      <c r="B19" s="43" t="s">
        <v>91</v>
      </c>
      <c r="C19" s="500">
        <v>-516</v>
      </c>
      <c r="D19" s="250">
        <v>-257</v>
      </c>
      <c r="E19" s="250">
        <v>-193</v>
      </c>
      <c r="F19" s="250" t="s">
        <v>15</v>
      </c>
      <c r="G19" s="498">
        <v>-966</v>
      </c>
    </row>
    <row r="20" spans="2:7" s="484" customFormat="1" ht="20.100000000000001" customHeight="1">
      <c r="B20" s="89" t="s">
        <v>38</v>
      </c>
      <c r="C20" s="82">
        <v>-5622</v>
      </c>
      <c r="D20" s="83">
        <v>330</v>
      </c>
      <c r="E20" s="83">
        <v>-127</v>
      </c>
      <c r="F20" s="83">
        <v>-12</v>
      </c>
      <c r="G20" s="84">
        <v>-5431</v>
      </c>
    </row>
    <row r="21" spans="2:7" ht="20.100000000000001" customHeight="1">
      <c r="B21" s="42" t="s">
        <v>169</v>
      </c>
      <c r="C21" s="252"/>
      <c r="D21" s="252"/>
      <c r="E21" s="252"/>
      <c r="F21" s="252"/>
      <c r="G21" s="498"/>
    </row>
    <row r="22" spans="2:7" ht="20.100000000000001" customHeight="1">
      <c r="B22" s="21" t="s">
        <v>50</v>
      </c>
      <c r="C22" s="252" t="s">
        <v>15</v>
      </c>
      <c r="D22" s="249">
        <v>-2114</v>
      </c>
      <c r="E22" s="249">
        <v>-339</v>
      </c>
      <c r="F22" s="249" t="s">
        <v>15</v>
      </c>
      <c r="G22" s="498">
        <v>-2453</v>
      </c>
    </row>
    <row r="23" spans="2:7" ht="20.100000000000001" customHeight="1">
      <c r="B23" s="21" t="s">
        <v>51</v>
      </c>
      <c r="C23" s="499">
        <v>25</v>
      </c>
      <c r="D23" s="249" t="s">
        <v>15</v>
      </c>
      <c r="E23" s="249" t="s">
        <v>15</v>
      </c>
      <c r="F23" s="249" t="s">
        <v>15</v>
      </c>
      <c r="G23" s="498">
        <v>25</v>
      </c>
    </row>
    <row r="24" spans="2:7" ht="20.100000000000001" customHeight="1">
      <c r="B24" s="21" t="s">
        <v>52</v>
      </c>
      <c r="C24" s="499" t="s">
        <v>15</v>
      </c>
      <c r="D24" s="249">
        <v>-13</v>
      </c>
      <c r="E24" s="249">
        <v>-7</v>
      </c>
      <c r="F24" s="249" t="s">
        <v>15</v>
      </c>
      <c r="G24" s="498">
        <v>-20</v>
      </c>
    </row>
    <row r="25" spans="2:7" ht="20.100000000000001" customHeight="1">
      <c r="B25" s="21" t="s">
        <v>291</v>
      </c>
      <c r="C25" s="499">
        <v>-5514</v>
      </c>
      <c r="D25" s="249">
        <v>-1409</v>
      </c>
      <c r="E25" s="249">
        <v>-140</v>
      </c>
      <c r="F25" s="249" t="s">
        <v>15</v>
      </c>
      <c r="G25" s="498">
        <v>-7063</v>
      </c>
    </row>
    <row r="26" spans="2:7" ht="20.100000000000001" customHeight="1">
      <c r="B26" s="21" t="s">
        <v>54</v>
      </c>
      <c r="C26" s="499">
        <v>1314</v>
      </c>
      <c r="D26" s="249">
        <v>-105</v>
      </c>
      <c r="E26" s="249" t="s">
        <v>15</v>
      </c>
      <c r="F26" s="249" t="s">
        <v>15</v>
      </c>
      <c r="G26" s="498">
        <v>1209</v>
      </c>
    </row>
    <row r="27" spans="2:7" ht="20.100000000000001" customHeight="1">
      <c r="B27" s="79" t="s">
        <v>91</v>
      </c>
      <c r="C27" s="500">
        <v>-193</v>
      </c>
      <c r="D27" s="250">
        <v>-58</v>
      </c>
      <c r="E27" s="250">
        <v>-40</v>
      </c>
      <c r="F27" s="250" t="s">
        <v>15</v>
      </c>
      <c r="G27" s="498">
        <v>-291</v>
      </c>
    </row>
    <row r="28" spans="2:7" ht="20.100000000000001" customHeight="1">
      <c r="B28" s="81" t="s">
        <v>38</v>
      </c>
      <c r="C28" s="82">
        <v>-4368</v>
      </c>
      <c r="D28" s="83">
        <v>-3699</v>
      </c>
      <c r="E28" s="83">
        <v>-526</v>
      </c>
      <c r="F28" s="83" t="s">
        <v>15</v>
      </c>
      <c r="G28" s="84">
        <v>-8593</v>
      </c>
    </row>
    <row r="29" spans="2:7" ht="20.100000000000001" customHeight="1">
      <c r="B29" s="42" t="s">
        <v>49</v>
      </c>
      <c r="C29" s="75"/>
      <c r="D29" s="75"/>
      <c r="E29" s="75"/>
      <c r="F29" s="75"/>
      <c r="G29" s="77"/>
    </row>
    <row r="30" spans="2:7" ht="20.100000000000001" customHeight="1">
      <c r="B30" s="21" t="s">
        <v>50</v>
      </c>
      <c r="C30" s="27" t="s">
        <v>15</v>
      </c>
      <c r="D30" s="61">
        <v>-656</v>
      </c>
      <c r="E30" s="61">
        <v>-72</v>
      </c>
      <c r="F30" s="27" t="s">
        <v>15</v>
      </c>
      <c r="G30" s="77">
        <v>-728</v>
      </c>
    </row>
    <row r="31" spans="2:7" ht="20.100000000000001" customHeight="1">
      <c r="B31" s="21" t="s">
        <v>51</v>
      </c>
      <c r="C31" s="78">
        <v>-58</v>
      </c>
      <c r="D31" s="27" t="s">
        <v>15</v>
      </c>
      <c r="E31" s="27" t="s">
        <v>15</v>
      </c>
      <c r="F31" s="27" t="s">
        <v>15</v>
      </c>
      <c r="G31" s="77">
        <v>-58</v>
      </c>
    </row>
    <row r="32" spans="2:7" ht="20.100000000000001" customHeight="1">
      <c r="B32" s="21" t="s">
        <v>52</v>
      </c>
      <c r="C32" s="27" t="s">
        <v>15</v>
      </c>
      <c r="D32" s="61">
        <v>-537</v>
      </c>
      <c r="E32" s="61">
        <v>-30</v>
      </c>
      <c r="F32" s="27" t="s">
        <v>15</v>
      </c>
      <c r="G32" s="77">
        <v>-567</v>
      </c>
    </row>
    <row r="33" spans="2:7" ht="20.100000000000001" customHeight="1">
      <c r="B33" s="21" t="s">
        <v>291</v>
      </c>
      <c r="C33" s="78">
        <v>-581</v>
      </c>
      <c r="D33" s="61">
        <v>-183</v>
      </c>
      <c r="E33" s="61">
        <v>-9</v>
      </c>
      <c r="F33" s="61" t="s">
        <v>15</v>
      </c>
      <c r="G33" s="77">
        <v>-773</v>
      </c>
    </row>
    <row r="34" spans="2:7" ht="20.100000000000001" customHeight="1">
      <c r="B34" s="21" t="s">
        <v>54</v>
      </c>
      <c r="C34" s="78">
        <v>-58</v>
      </c>
      <c r="D34" s="27">
        <v>-59</v>
      </c>
      <c r="E34" s="27" t="s">
        <v>15</v>
      </c>
      <c r="F34" s="61" t="s">
        <v>15</v>
      </c>
      <c r="G34" s="77">
        <v>-117</v>
      </c>
    </row>
    <row r="35" spans="2:7" ht="20.100000000000001" customHeight="1">
      <c r="B35" s="79" t="s">
        <v>91</v>
      </c>
      <c r="C35" s="80">
        <v>-113</v>
      </c>
      <c r="D35" s="80">
        <v>-676</v>
      </c>
      <c r="E35" s="80">
        <v>47</v>
      </c>
      <c r="F35" s="80">
        <v>-79</v>
      </c>
      <c r="G35" s="80">
        <v>-821</v>
      </c>
    </row>
    <row r="36" spans="2:7" ht="20.100000000000001" customHeight="1">
      <c r="B36" s="81" t="s">
        <v>38</v>
      </c>
      <c r="C36" s="82">
        <v>-810</v>
      </c>
      <c r="D36" s="83">
        <v>-2111</v>
      </c>
      <c r="E36" s="83">
        <v>-64</v>
      </c>
      <c r="F36" s="83">
        <v>-79</v>
      </c>
      <c r="G36" s="84">
        <v>-3064</v>
      </c>
    </row>
    <row r="37" spans="2:7" ht="20.100000000000001" customHeight="1">
      <c r="B37" s="42" t="s">
        <v>53</v>
      </c>
      <c r="C37" s="24"/>
      <c r="D37" s="24"/>
      <c r="E37" s="24"/>
      <c r="F37" s="24"/>
      <c r="G37" s="24"/>
    </row>
    <row r="38" spans="2:7" ht="20.100000000000001" customHeight="1">
      <c r="B38" s="21" t="s">
        <v>50</v>
      </c>
      <c r="C38" s="27" t="s">
        <v>15</v>
      </c>
      <c r="D38" s="62">
        <v>-149</v>
      </c>
      <c r="E38" s="62">
        <v>-52</v>
      </c>
      <c r="F38" s="62" t="s">
        <v>15</v>
      </c>
      <c r="G38" s="24">
        <v>-201</v>
      </c>
    </row>
    <row r="39" spans="2:7" ht="20.100000000000001" customHeight="1">
      <c r="B39" s="21" t="s">
        <v>51</v>
      </c>
      <c r="C39" s="27">
        <v>-9</v>
      </c>
      <c r="D39" s="62" t="s">
        <v>15</v>
      </c>
      <c r="E39" s="62" t="s">
        <v>15</v>
      </c>
      <c r="F39" s="62" t="s">
        <v>15</v>
      </c>
      <c r="G39" s="24">
        <v>-9</v>
      </c>
    </row>
    <row r="40" spans="2:7" ht="20.100000000000001" customHeight="1">
      <c r="B40" s="21" t="s">
        <v>52</v>
      </c>
      <c r="C40" s="27" t="s">
        <v>15</v>
      </c>
      <c r="D40" s="62">
        <v>-31</v>
      </c>
      <c r="E40" s="62">
        <v>-68</v>
      </c>
      <c r="F40" s="62" t="s">
        <v>15</v>
      </c>
      <c r="G40" s="24">
        <v>-99</v>
      </c>
    </row>
    <row r="41" spans="2:7" ht="20.100000000000001" customHeight="1">
      <c r="B41" s="21" t="s">
        <v>291</v>
      </c>
      <c r="C41" s="27">
        <v>-985</v>
      </c>
      <c r="D41" s="62">
        <v>-247</v>
      </c>
      <c r="E41" s="62">
        <v>-155</v>
      </c>
      <c r="F41" s="62">
        <v>-39</v>
      </c>
      <c r="G41" s="24">
        <v>-1426</v>
      </c>
    </row>
    <row r="42" spans="2:7" ht="20.100000000000001" customHeight="1">
      <c r="B42" s="21" t="s">
        <v>54</v>
      </c>
      <c r="C42" s="27">
        <v>326</v>
      </c>
      <c r="D42" s="62" t="s">
        <v>15</v>
      </c>
      <c r="E42" s="62" t="s">
        <v>15</v>
      </c>
      <c r="F42" s="62">
        <v>438</v>
      </c>
      <c r="G42" s="24">
        <v>764</v>
      </c>
    </row>
    <row r="43" spans="2:7" ht="20.100000000000001" customHeight="1">
      <c r="B43" s="43" t="s">
        <v>91</v>
      </c>
      <c r="C43" s="85">
        <v>-491</v>
      </c>
      <c r="D43" s="66">
        <v>-57</v>
      </c>
      <c r="E43" s="66">
        <v>-140</v>
      </c>
      <c r="F43" s="66">
        <v>-465</v>
      </c>
      <c r="G43" s="86">
        <v>-1153</v>
      </c>
    </row>
    <row r="44" spans="2:7" ht="20.100000000000001" customHeight="1">
      <c r="B44" s="87" t="s">
        <v>38</v>
      </c>
      <c r="C44" s="82">
        <v>-1159</v>
      </c>
      <c r="D44" s="83">
        <v>-484</v>
      </c>
      <c r="E44" s="83">
        <v>-415</v>
      </c>
      <c r="F44" s="83">
        <v>-66</v>
      </c>
      <c r="G44" s="84">
        <v>-2124</v>
      </c>
    </row>
    <row r="45" spans="2:7" ht="20.100000000000001" customHeight="1">
      <c r="B45" s="279" t="s">
        <v>173</v>
      </c>
      <c r="C45" s="280"/>
      <c r="D45" s="280"/>
      <c r="E45" s="280"/>
      <c r="F45" s="280"/>
      <c r="G45" s="283"/>
    </row>
    <row r="46" spans="2:7" ht="20.100000000000001" customHeight="1">
      <c r="B46" s="296" t="s">
        <v>50</v>
      </c>
      <c r="C46" s="282" t="s">
        <v>15</v>
      </c>
      <c r="D46" s="280">
        <v>931</v>
      </c>
      <c r="E46" s="280">
        <v>229</v>
      </c>
      <c r="F46" s="282" t="s">
        <v>15</v>
      </c>
      <c r="G46" s="283">
        <v>1160</v>
      </c>
    </row>
    <row r="47" spans="2:7" ht="20.100000000000001" customHeight="1">
      <c r="B47" s="296" t="s">
        <v>51</v>
      </c>
      <c r="C47" s="280">
        <v>45</v>
      </c>
      <c r="D47" s="282" t="s">
        <v>15</v>
      </c>
      <c r="E47" s="282" t="s">
        <v>15</v>
      </c>
      <c r="F47" s="282" t="s">
        <v>15</v>
      </c>
      <c r="G47" s="283">
        <v>45</v>
      </c>
    </row>
    <row r="48" spans="2:7" ht="20.100000000000001" customHeight="1">
      <c r="B48" s="296" t="s">
        <v>52</v>
      </c>
      <c r="C48" s="282" t="s">
        <v>15</v>
      </c>
      <c r="D48" s="280">
        <v>-100</v>
      </c>
      <c r="E48" s="280">
        <v>-70</v>
      </c>
      <c r="F48" s="282" t="s">
        <v>15</v>
      </c>
      <c r="G48" s="283">
        <v>-170</v>
      </c>
    </row>
    <row r="49" spans="2:7" ht="20.100000000000001" customHeight="1">
      <c r="B49" s="21" t="s">
        <v>291</v>
      </c>
      <c r="C49" s="280">
        <v>-104</v>
      </c>
      <c r="D49" s="280">
        <v>-663</v>
      </c>
      <c r="E49" s="280">
        <v>-644</v>
      </c>
      <c r="F49" s="280" t="s">
        <v>15</v>
      </c>
      <c r="G49" s="283">
        <v>-1411</v>
      </c>
    </row>
    <row r="50" spans="2:7" ht="20.100000000000001" customHeight="1">
      <c r="B50" s="296" t="s">
        <v>54</v>
      </c>
      <c r="C50" s="280">
        <v>1213</v>
      </c>
      <c r="D50" s="282">
        <v>700</v>
      </c>
      <c r="E50" s="282">
        <v>391</v>
      </c>
      <c r="F50" s="280">
        <v>103</v>
      </c>
      <c r="G50" s="283">
        <v>2407</v>
      </c>
    </row>
    <row r="51" spans="2:7" ht="20.100000000000001" customHeight="1">
      <c r="B51" s="297" t="s">
        <v>91</v>
      </c>
      <c r="C51" s="284">
        <v>-248</v>
      </c>
      <c r="D51" s="284">
        <v>-157</v>
      </c>
      <c r="E51" s="284">
        <v>-85</v>
      </c>
      <c r="F51" s="284">
        <v>-89</v>
      </c>
      <c r="G51" s="284">
        <v>-579</v>
      </c>
    </row>
    <row r="52" spans="2:7" ht="20.100000000000001" customHeight="1">
      <c r="B52" s="298" t="s">
        <v>38</v>
      </c>
      <c r="C52" s="285">
        <v>906</v>
      </c>
      <c r="D52" s="285">
        <v>711</v>
      </c>
      <c r="E52" s="285">
        <v>-179</v>
      </c>
      <c r="F52" s="285">
        <v>14</v>
      </c>
      <c r="G52" s="286">
        <v>1452</v>
      </c>
    </row>
    <row r="53" spans="2:7" ht="20.100000000000001" customHeight="1">
      <c r="B53" s="709" t="s">
        <v>338</v>
      </c>
      <c r="C53" s="713"/>
      <c r="D53" s="713"/>
      <c r="E53" s="713"/>
      <c r="F53" s="713"/>
      <c r="G53" s="713"/>
    </row>
    <row r="54" spans="2:7" ht="20.100000000000001" customHeight="1">
      <c r="B54" s="708" t="s">
        <v>50</v>
      </c>
      <c r="C54" s="710" t="s">
        <v>15</v>
      </c>
      <c r="D54" s="710">
        <v>774</v>
      </c>
      <c r="E54" s="710">
        <v>217</v>
      </c>
      <c r="F54" s="710" t="s">
        <v>15</v>
      </c>
      <c r="G54" s="713">
        <v>991</v>
      </c>
    </row>
    <row r="55" spans="2:7" ht="20.100000000000001" customHeight="1">
      <c r="B55" s="716" t="s">
        <v>51</v>
      </c>
      <c r="C55" s="710" t="s">
        <v>15</v>
      </c>
      <c r="D55" s="710" t="s">
        <v>15</v>
      </c>
      <c r="E55" s="710" t="s">
        <v>15</v>
      </c>
      <c r="F55" s="710" t="s">
        <v>15</v>
      </c>
      <c r="G55" s="713" t="s">
        <v>15</v>
      </c>
    </row>
    <row r="56" spans="2:7" ht="20.100000000000001" customHeight="1">
      <c r="B56" s="716" t="s">
        <v>52</v>
      </c>
      <c r="C56" s="710" t="s">
        <v>15</v>
      </c>
      <c r="D56" s="710">
        <v>-70</v>
      </c>
      <c r="E56" s="710" t="s">
        <v>15</v>
      </c>
      <c r="F56" s="710" t="s">
        <v>15</v>
      </c>
      <c r="G56" s="713">
        <v>-70</v>
      </c>
    </row>
    <row r="57" spans="2:7" ht="20.100000000000001" customHeight="1">
      <c r="B57" s="716" t="s">
        <v>339</v>
      </c>
      <c r="C57" s="710">
        <v>-382</v>
      </c>
      <c r="D57" s="710">
        <v>-1115</v>
      </c>
      <c r="E57" s="710">
        <v>-126</v>
      </c>
      <c r="F57" s="710" t="s">
        <v>15</v>
      </c>
      <c r="G57" s="713">
        <v>-1623</v>
      </c>
    </row>
    <row r="58" spans="2:7" ht="20.100000000000001" customHeight="1">
      <c r="B58" s="716" t="s">
        <v>54</v>
      </c>
      <c r="C58" s="710">
        <v>781</v>
      </c>
      <c r="D58" s="710">
        <v>31</v>
      </c>
      <c r="E58" s="710">
        <v>180</v>
      </c>
      <c r="F58" s="710">
        <v>1085</v>
      </c>
      <c r="G58" s="713">
        <v>2077</v>
      </c>
    </row>
    <row r="59" spans="2:7" ht="20.100000000000001" customHeight="1">
      <c r="B59" s="717" t="s">
        <v>91</v>
      </c>
      <c r="C59" s="714">
        <v>-50</v>
      </c>
      <c r="D59" s="714">
        <v>-146</v>
      </c>
      <c r="E59" s="714">
        <v>-8</v>
      </c>
      <c r="F59" s="714">
        <v>-105</v>
      </c>
      <c r="G59" s="715">
        <v>-309</v>
      </c>
    </row>
    <row r="60" spans="2:7" ht="20.100000000000001" customHeight="1">
      <c r="B60" s="718" t="s">
        <v>38</v>
      </c>
      <c r="C60" s="711">
        <v>349</v>
      </c>
      <c r="D60" s="711">
        <v>-526</v>
      </c>
      <c r="E60" s="711">
        <v>263</v>
      </c>
      <c r="F60" s="711">
        <v>980</v>
      </c>
      <c r="G60" s="712">
        <v>1066</v>
      </c>
    </row>
    <row r="61" spans="2:7" ht="20.100000000000001" customHeight="1">
      <c r="C61"/>
      <c r="D61"/>
      <c r="E61"/>
      <c r="F61"/>
      <c r="G61"/>
    </row>
    <row r="62" spans="2:7" ht="20.100000000000001" customHeight="1">
      <c r="C62"/>
      <c r="D62"/>
      <c r="E62"/>
      <c r="F62"/>
      <c r="G62"/>
    </row>
    <row r="63" spans="2:7" ht="20.100000000000001" customHeight="1">
      <c r="C63"/>
      <c r="D63"/>
      <c r="E63"/>
      <c r="F63"/>
      <c r="G63"/>
    </row>
    <row r="64" spans="2:7" ht="20.100000000000001" customHeight="1">
      <c r="C64"/>
      <c r="D64"/>
      <c r="E64"/>
      <c r="F64"/>
      <c r="G64"/>
    </row>
    <row r="65" spans="3:7" ht="20.100000000000001" customHeight="1">
      <c r="C65"/>
      <c r="D65"/>
      <c r="E65"/>
      <c r="F65"/>
      <c r="G65"/>
    </row>
    <row r="66" spans="3:7" ht="20.100000000000001" customHeight="1">
      <c r="C66"/>
      <c r="D66"/>
      <c r="E66"/>
      <c r="F66"/>
      <c r="G66"/>
    </row>
    <row r="67" spans="3:7" ht="20.100000000000001" customHeight="1">
      <c r="C67"/>
      <c r="D67"/>
      <c r="E67"/>
      <c r="F67"/>
      <c r="G67"/>
    </row>
    <row r="68" spans="3:7" ht="20.100000000000001" customHeight="1">
      <c r="C68"/>
      <c r="D68"/>
      <c r="E68"/>
      <c r="F68"/>
      <c r="G68"/>
    </row>
    <row r="69" spans="3:7" ht="20.100000000000001" customHeight="1">
      <c r="C69"/>
      <c r="D69"/>
      <c r="E69"/>
      <c r="F69"/>
      <c r="G69"/>
    </row>
    <row r="70" spans="3:7" ht="20.100000000000001" customHeight="1">
      <c r="C70"/>
      <c r="D70"/>
      <c r="E70"/>
      <c r="F70"/>
      <c r="G70"/>
    </row>
    <row r="71" spans="3:7" ht="20.100000000000001" customHeight="1">
      <c r="C71"/>
      <c r="D71"/>
      <c r="E71"/>
      <c r="F71"/>
      <c r="G71"/>
    </row>
    <row r="72" spans="3:7" ht="20.100000000000001" customHeight="1">
      <c r="C72"/>
      <c r="D72"/>
      <c r="E72"/>
      <c r="F72"/>
      <c r="G72"/>
    </row>
    <row r="73" spans="3:7" ht="20.100000000000001" customHeight="1">
      <c r="C73"/>
      <c r="D73"/>
      <c r="E73"/>
      <c r="F73"/>
      <c r="G73"/>
    </row>
    <row r="74" spans="3:7" ht="20.100000000000001" customHeight="1">
      <c r="C74"/>
      <c r="D74"/>
      <c r="E74"/>
      <c r="F74"/>
      <c r="G74"/>
    </row>
    <row r="75" spans="3:7" ht="20.100000000000001" customHeight="1">
      <c r="C75"/>
      <c r="D75"/>
      <c r="E75"/>
      <c r="F75"/>
      <c r="G75"/>
    </row>
    <row r="76" spans="3:7" ht="20.100000000000001" customHeight="1">
      <c r="C76"/>
      <c r="D76"/>
      <c r="E76"/>
      <c r="F76"/>
      <c r="G76"/>
    </row>
    <row r="77" spans="3:7" ht="20.100000000000001" customHeight="1">
      <c r="C77"/>
      <c r="D77"/>
      <c r="E77"/>
      <c r="F77"/>
      <c r="G77"/>
    </row>
    <row r="78" spans="3:7" ht="20.100000000000001" customHeight="1">
      <c r="C78"/>
      <c r="D78"/>
      <c r="E78"/>
      <c r="F78"/>
      <c r="G78"/>
    </row>
    <row r="79" spans="3:7" ht="20.100000000000001" customHeight="1">
      <c r="C79"/>
      <c r="D79"/>
      <c r="E79"/>
      <c r="F79"/>
      <c r="G79"/>
    </row>
    <row r="80" spans="3:7" ht="20.100000000000001" customHeight="1">
      <c r="C80"/>
      <c r="D80"/>
      <c r="E80"/>
      <c r="F80"/>
      <c r="G80"/>
    </row>
    <row r="81" spans="3:7" ht="20.100000000000001" customHeight="1">
      <c r="C81"/>
      <c r="D81"/>
      <c r="E81"/>
      <c r="F81"/>
      <c r="G81"/>
    </row>
    <row r="82" spans="3:7" ht="20.100000000000001" customHeight="1">
      <c r="C82"/>
      <c r="D82"/>
      <c r="E82"/>
      <c r="F82"/>
      <c r="G82"/>
    </row>
    <row r="83" spans="3:7" ht="20.100000000000001" customHeight="1">
      <c r="C83"/>
      <c r="D83"/>
      <c r="E83"/>
      <c r="F83"/>
      <c r="G83"/>
    </row>
    <row r="84" spans="3:7" ht="20.100000000000001" customHeight="1">
      <c r="C84"/>
      <c r="D84"/>
      <c r="E84"/>
      <c r="F84"/>
      <c r="G84"/>
    </row>
    <row r="85" spans="3:7" ht="20.100000000000001" customHeight="1">
      <c r="C85"/>
      <c r="D85"/>
      <c r="E85"/>
      <c r="F85"/>
      <c r="G85"/>
    </row>
    <row r="86" spans="3:7" ht="20.100000000000001" customHeight="1">
      <c r="C86"/>
      <c r="D86"/>
      <c r="E86"/>
      <c r="F86"/>
      <c r="G86"/>
    </row>
    <row r="87" spans="3:7" ht="20.100000000000001" customHeight="1">
      <c r="C87"/>
      <c r="D87"/>
      <c r="E87"/>
      <c r="F87"/>
      <c r="G87"/>
    </row>
    <row r="88" spans="3:7" ht="20.100000000000001" customHeight="1">
      <c r="C88"/>
      <c r="D88"/>
      <c r="E88"/>
      <c r="F88"/>
      <c r="G88"/>
    </row>
    <row r="89" spans="3:7" ht="20.100000000000001" customHeight="1">
      <c r="C89"/>
      <c r="D89"/>
      <c r="E89"/>
      <c r="F89"/>
      <c r="G89"/>
    </row>
    <row r="90" spans="3:7" ht="20.100000000000001" customHeight="1">
      <c r="C90"/>
      <c r="D90"/>
      <c r="E90"/>
      <c r="F90"/>
      <c r="G90"/>
    </row>
    <row r="91" spans="3:7" ht="20.100000000000001" customHeight="1">
      <c r="C91"/>
      <c r="D91"/>
      <c r="E91"/>
      <c r="F91"/>
      <c r="G91"/>
    </row>
    <row r="92" spans="3:7" ht="20.100000000000001" customHeight="1">
      <c r="C92"/>
      <c r="D92"/>
      <c r="E92"/>
      <c r="F92"/>
      <c r="G92"/>
    </row>
    <row r="93" spans="3:7" ht="20.100000000000001" customHeight="1">
      <c r="C93"/>
      <c r="D93"/>
      <c r="E93"/>
      <c r="F93"/>
      <c r="G93"/>
    </row>
    <row r="94" spans="3:7" ht="20.100000000000001" customHeight="1">
      <c r="C94"/>
      <c r="D94"/>
      <c r="E94"/>
      <c r="F94"/>
      <c r="G94"/>
    </row>
    <row r="95" spans="3:7" ht="20.100000000000001" customHeight="1">
      <c r="C95"/>
      <c r="D95"/>
      <c r="E95"/>
      <c r="F95"/>
      <c r="G95"/>
    </row>
    <row r="96" spans="3:7" ht="20.100000000000001" customHeight="1">
      <c r="C96"/>
      <c r="D96"/>
      <c r="E96"/>
      <c r="F96"/>
      <c r="G96"/>
    </row>
    <row r="97" spans="3:7" ht="20.100000000000001" customHeight="1">
      <c r="C97"/>
      <c r="D97"/>
      <c r="E97"/>
      <c r="F97"/>
      <c r="G97"/>
    </row>
    <row r="98" spans="3:7" ht="20.100000000000001" customHeight="1">
      <c r="C98"/>
      <c r="D98"/>
      <c r="E98"/>
      <c r="F98"/>
      <c r="G98"/>
    </row>
    <row r="99" spans="3:7" ht="20.100000000000001" customHeight="1">
      <c r="C99"/>
      <c r="D99"/>
      <c r="E99"/>
      <c r="F99"/>
      <c r="G99"/>
    </row>
    <row r="100" spans="3:7" ht="20.100000000000001" customHeight="1">
      <c r="C100"/>
      <c r="D100"/>
      <c r="E100"/>
      <c r="F100"/>
      <c r="G100"/>
    </row>
    <row r="101" spans="3:7" ht="20.100000000000001" customHeight="1">
      <c r="C101"/>
      <c r="D101"/>
      <c r="E101"/>
      <c r="F101"/>
      <c r="G101"/>
    </row>
    <row r="102" spans="3:7" ht="20.100000000000001" customHeight="1">
      <c r="C102"/>
      <c r="D102"/>
      <c r="E102"/>
      <c r="F102"/>
      <c r="G102"/>
    </row>
    <row r="103" spans="3:7" ht="20.100000000000001" customHeight="1">
      <c r="C103"/>
      <c r="D103"/>
      <c r="E103"/>
      <c r="F103"/>
      <c r="G103"/>
    </row>
    <row r="104" spans="3:7" ht="20.100000000000001" customHeight="1">
      <c r="C104"/>
      <c r="D104"/>
      <c r="E104"/>
      <c r="F104"/>
      <c r="G104"/>
    </row>
    <row r="105" spans="3:7" ht="20.100000000000001" customHeight="1">
      <c r="C105"/>
      <c r="D105"/>
      <c r="E105"/>
      <c r="F105"/>
      <c r="G105"/>
    </row>
    <row r="106" spans="3:7" ht="20.100000000000001" customHeight="1">
      <c r="C106"/>
      <c r="D106"/>
      <c r="E106"/>
      <c r="F106"/>
      <c r="G106"/>
    </row>
    <row r="107" spans="3:7" ht="20.100000000000001" customHeight="1">
      <c r="C107"/>
      <c r="D107"/>
      <c r="E107"/>
      <c r="F107"/>
      <c r="G107"/>
    </row>
    <row r="108" spans="3:7" ht="20.100000000000001" customHeight="1">
      <c r="C108"/>
      <c r="D108"/>
      <c r="E108"/>
      <c r="F108"/>
      <c r="G108"/>
    </row>
    <row r="109" spans="3:7" ht="20.100000000000001" customHeight="1">
      <c r="C109"/>
      <c r="D109"/>
      <c r="E109"/>
      <c r="F109"/>
      <c r="G109"/>
    </row>
    <row r="110" spans="3:7" ht="20.100000000000001" customHeight="1">
      <c r="C110"/>
      <c r="D110"/>
      <c r="E110"/>
      <c r="F110"/>
      <c r="G110"/>
    </row>
    <row r="111" spans="3:7" ht="20.100000000000001" customHeight="1">
      <c r="C111"/>
      <c r="D111"/>
      <c r="E111"/>
      <c r="F111"/>
      <c r="G111"/>
    </row>
    <row r="112" spans="3:7" ht="20.100000000000001" customHeight="1">
      <c r="C112"/>
      <c r="D112"/>
      <c r="E112"/>
      <c r="F112"/>
      <c r="G112"/>
    </row>
    <row r="113" spans="3:7" ht="20.100000000000001" customHeight="1">
      <c r="C113"/>
      <c r="D113"/>
      <c r="E113"/>
      <c r="F113"/>
      <c r="G113"/>
    </row>
    <row r="114" spans="3:7" ht="20.100000000000001" customHeight="1">
      <c r="C114"/>
      <c r="D114"/>
      <c r="E114"/>
      <c r="F114"/>
      <c r="G114"/>
    </row>
    <row r="115" spans="3:7" ht="20.100000000000001" customHeight="1">
      <c r="C115"/>
      <c r="D115"/>
      <c r="E115"/>
      <c r="F115"/>
      <c r="G115"/>
    </row>
    <row r="116" spans="3:7" ht="20.100000000000001" customHeight="1">
      <c r="C116"/>
      <c r="D116"/>
      <c r="E116"/>
      <c r="F116"/>
      <c r="G116"/>
    </row>
    <row r="117" spans="3:7" ht="20.100000000000001" customHeight="1">
      <c r="C117"/>
      <c r="D117"/>
      <c r="E117"/>
      <c r="F117"/>
      <c r="G117"/>
    </row>
    <row r="118" spans="3:7" ht="20.100000000000001" customHeight="1">
      <c r="C118"/>
      <c r="D118"/>
      <c r="E118"/>
      <c r="F118"/>
      <c r="G118"/>
    </row>
    <row r="119" spans="3:7" ht="20.100000000000001" customHeight="1">
      <c r="C119"/>
      <c r="D119"/>
      <c r="E119"/>
      <c r="F119"/>
      <c r="G119"/>
    </row>
    <row r="120" spans="3:7" ht="20.100000000000001" customHeight="1">
      <c r="C120"/>
      <c r="D120"/>
      <c r="E120"/>
      <c r="F120"/>
      <c r="G120"/>
    </row>
    <row r="121" spans="3:7" ht="20.100000000000001" customHeight="1">
      <c r="C121"/>
      <c r="D121"/>
      <c r="E121"/>
      <c r="F121"/>
      <c r="G121"/>
    </row>
    <row r="122" spans="3:7" ht="20.100000000000001" customHeight="1">
      <c r="C122"/>
      <c r="D122"/>
      <c r="E122"/>
      <c r="F122"/>
      <c r="G122"/>
    </row>
    <row r="123" spans="3:7" ht="20.100000000000001" customHeight="1">
      <c r="C123"/>
      <c r="D123"/>
      <c r="E123"/>
      <c r="F123"/>
      <c r="G123"/>
    </row>
    <row r="124" spans="3:7" ht="20.100000000000001" customHeight="1">
      <c r="C124"/>
      <c r="D124"/>
      <c r="E124"/>
      <c r="F124"/>
      <c r="G124"/>
    </row>
    <row r="125" spans="3:7" ht="20.100000000000001" customHeight="1">
      <c r="C125"/>
      <c r="D125"/>
      <c r="E125"/>
      <c r="F125"/>
      <c r="G125"/>
    </row>
  </sheetData>
  <mergeCells count="1">
    <mergeCell ref="B2:G2"/>
  </mergeCells>
  <pageMargins left="0.75000000000000011" right="0.75000000000000011" top="1" bottom="1" header="0.5" footer="0.5"/>
  <pageSetup paperSize="9" scale="69" orientation="portrait"/>
  <drawing r:id="rId1"/>
</worksheet>
</file>

<file path=xl/worksheets/sheet15.xml><?xml version="1.0" encoding="utf-8"?>
<worksheet xmlns="http://schemas.openxmlformats.org/spreadsheetml/2006/main" xmlns:r="http://schemas.openxmlformats.org/officeDocument/2006/relationships">
  <sheetPr codeName="Feuil14" enableFormatConditionsCalculation="0">
    <tabColor theme="4"/>
    <pageSetUpPr fitToPage="1"/>
  </sheetPr>
  <dimension ref="B2:I60"/>
  <sheetViews>
    <sheetView showGridLines="0" view="pageBreakPreview" zoomScale="101" zoomScaleNormal="101" zoomScalePageLayoutView="101" workbookViewId="0"/>
  </sheetViews>
  <sheetFormatPr defaultColWidth="5.5" defaultRowHeight="20.100000000000001" customHeight="1"/>
  <cols>
    <col min="2" max="2" width="59" customWidth="1"/>
    <col min="3" max="3" width="10.5" style="484" customWidth="1"/>
    <col min="4" max="5" width="10.5" customWidth="1"/>
    <col min="6" max="9" width="10.5" style="92" customWidth="1"/>
  </cols>
  <sheetData>
    <row r="2" spans="2:9" ht="20.100000000000001" customHeight="1">
      <c r="B2" s="1496" t="str">
        <f>UPPER("Consolidated balance sheet")</f>
        <v>CONSOLIDATED BALANCE SHEET</v>
      </c>
      <c r="C2" s="1496"/>
      <c r="D2" s="1496"/>
      <c r="E2" s="1496"/>
      <c r="F2" s="1496"/>
      <c r="G2" s="1496"/>
      <c r="H2" s="1496"/>
      <c r="I2" s="1496"/>
    </row>
    <row r="4" spans="2:9" ht="20.100000000000001" customHeight="1">
      <c r="B4" s="54" t="s">
        <v>47</v>
      </c>
      <c r="C4" s="54"/>
      <c r="D4" s="54"/>
      <c r="F4"/>
      <c r="G4"/>
      <c r="H4"/>
      <c r="I4"/>
    </row>
    <row r="5" spans="2:9" ht="20.100000000000001" customHeight="1">
      <c r="B5" s="56" t="s">
        <v>14</v>
      </c>
      <c r="C5" s="45">
        <v>2016</v>
      </c>
      <c r="D5" s="45">
        <v>2015</v>
      </c>
      <c r="E5" s="45">
        <v>2014</v>
      </c>
      <c r="F5" s="45">
        <v>2013</v>
      </c>
      <c r="G5" s="45">
        <v>2012</v>
      </c>
      <c r="H5" s="45">
        <v>2011</v>
      </c>
      <c r="I5" s="719">
        <v>2010</v>
      </c>
    </row>
    <row r="6" spans="2:9" ht="20.100000000000001" customHeight="1">
      <c r="B6" s="94" t="s">
        <v>55</v>
      </c>
      <c r="C6" s="94"/>
      <c r="D6" s="94"/>
      <c r="E6" s="104"/>
      <c r="F6" s="104"/>
      <c r="G6" s="104"/>
      <c r="H6" s="104"/>
      <c r="I6" s="726"/>
    </row>
    <row r="7" spans="2:9" ht="20.100000000000001" customHeight="1">
      <c r="B7" s="42" t="s">
        <v>249</v>
      </c>
      <c r="C7" s="350"/>
      <c r="D7" s="253"/>
      <c r="E7" s="253"/>
      <c r="F7" s="253"/>
      <c r="G7" s="96"/>
      <c r="H7" s="96"/>
      <c r="I7" s="722"/>
    </row>
    <row r="8" spans="2:9" ht="20.100000000000001" customHeight="1">
      <c r="B8" s="21" t="s">
        <v>190</v>
      </c>
      <c r="C8" s="367">
        <v>15362</v>
      </c>
      <c r="D8" s="243">
        <v>14549</v>
      </c>
      <c r="E8" s="243">
        <v>14682</v>
      </c>
      <c r="F8" s="243">
        <v>18395</v>
      </c>
      <c r="G8" s="62">
        <v>16965</v>
      </c>
      <c r="H8" s="62">
        <v>16062</v>
      </c>
      <c r="I8" s="720">
        <v>11915</v>
      </c>
    </row>
    <row r="9" spans="2:9" ht="20.100000000000001" customHeight="1">
      <c r="B9" s="21" t="s">
        <v>56</v>
      </c>
      <c r="C9" s="367">
        <v>111971</v>
      </c>
      <c r="D9" s="243">
        <v>109518</v>
      </c>
      <c r="E9" s="243">
        <v>106876</v>
      </c>
      <c r="F9" s="243">
        <v>104480</v>
      </c>
      <c r="G9" s="62">
        <v>91477</v>
      </c>
      <c r="H9" s="62">
        <v>83400</v>
      </c>
      <c r="I9" s="720">
        <v>73443</v>
      </c>
    </row>
    <row r="10" spans="2:9" ht="20.100000000000001" customHeight="1">
      <c r="B10" s="21" t="s">
        <v>57</v>
      </c>
      <c r="C10" s="367">
        <v>20576</v>
      </c>
      <c r="D10" s="243">
        <v>19384</v>
      </c>
      <c r="E10" s="243">
        <v>19274</v>
      </c>
      <c r="F10" s="243">
        <v>20417</v>
      </c>
      <c r="G10" s="62">
        <v>18153</v>
      </c>
      <c r="H10" s="62">
        <v>16814</v>
      </c>
      <c r="I10" s="720">
        <v>15388</v>
      </c>
    </row>
    <row r="11" spans="2:9" ht="20.100000000000001" customHeight="1">
      <c r="B11" s="21" t="s">
        <v>58</v>
      </c>
      <c r="C11" s="367">
        <v>1133</v>
      </c>
      <c r="D11" s="243">
        <v>1241</v>
      </c>
      <c r="E11" s="243">
        <v>1399</v>
      </c>
      <c r="F11" s="243">
        <v>1666</v>
      </c>
      <c r="G11" s="62">
        <v>1571</v>
      </c>
      <c r="H11" s="62">
        <v>4755</v>
      </c>
      <c r="I11" s="720">
        <v>6133</v>
      </c>
    </row>
    <row r="12" spans="2:9" ht="20.100000000000001" customHeight="1">
      <c r="B12" s="21" t="s">
        <v>292</v>
      </c>
      <c r="C12" s="367">
        <v>908</v>
      </c>
      <c r="D12" s="243">
        <v>1219</v>
      </c>
      <c r="E12" s="243">
        <v>1319</v>
      </c>
      <c r="F12" s="243">
        <v>1418</v>
      </c>
      <c r="G12" s="62">
        <v>2145</v>
      </c>
      <c r="H12" s="62">
        <v>2557</v>
      </c>
      <c r="I12" s="720">
        <v>2499</v>
      </c>
    </row>
    <row r="13" spans="2:9" ht="20.100000000000001" customHeight="1">
      <c r="B13" s="21" t="s">
        <v>48</v>
      </c>
      <c r="C13" s="367">
        <v>4368</v>
      </c>
      <c r="D13" s="243">
        <v>3982</v>
      </c>
      <c r="E13" s="243">
        <v>4079</v>
      </c>
      <c r="F13" s="243">
        <v>3838</v>
      </c>
      <c r="G13" s="62">
        <v>2982</v>
      </c>
      <c r="H13" s="62">
        <v>2653</v>
      </c>
      <c r="I13" s="720">
        <v>2085</v>
      </c>
    </row>
    <row r="14" spans="2:9" ht="20.100000000000001" customHeight="1">
      <c r="B14" s="43" t="s">
        <v>59</v>
      </c>
      <c r="C14" s="371">
        <v>4143</v>
      </c>
      <c r="D14" s="213">
        <v>4355</v>
      </c>
      <c r="E14" s="213">
        <v>4192</v>
      </c>
      <c r="F14" s="213">
        <v>4406</v>
      </c>
      <c r="G14" s="66">
        <v>3513</v>
      </c>
      <c r="H14" s="66">
        <v>3179</v>
      </c>
      <c r="I14" s="721">
        <v>2404</v>
      </c>
    </row>
    <row r="15" spans="2:9" ht="20.100000000000001" customHeight="1">
      <c r="B15" s="98" t="s">
        <v>60</v>
      </c>
      <c r="C15" s="383">
        <f>C8+C9+C10+C11+C12+C13+C14</f>
        <v>158461</v>
      </c>
      <c r="D15" s="215">
        <v>154248</v>
      </c>
      <c r="E15" s="215">
        <v>151821</v>
      </c>
      <c r="F15" s="215">
        <v>154620</v>
      </c>
      <c r="G15" s="99">
        <v>136806</v>
      </c>
      <c r="H15" s="99">
        <v>129420</v>
      </c>
      <c r="I15" s="723">
        <v>113867</v>
      </c>
    </row>
    <row r="16" spans="2:9" ht="20.100000000000001" customHeight="1">
      <c r="B16" s="42" t="s">
        <v>61</v>
      </c>
      <c r="C16" s="384"/>
      <c r="D16" s="243"/>
      <c r="E16" s="243"/>
      <c r="F16" s="243"/>
      <c r="G16" s="62"/>
      <c r="H16" s="62"/>
      <c r="I16" s="720"/>
    </row>
    <row r="17" spans="2:9" ht="20.100000000000001" customHeight="1">
      <c r="B17" s="21" t="s">
        <v>191</v>
      </c>
      <c r="C17" s="367">
        <v>15247</v>
      </c>
      <c r="D17" s="243">
        <v>13116</v>
      </c>
      <c r="E17" s="243">
        <v>15196</v>
      </c>
      <c r="F17" s="243">
        <v>22097</v>
      </c>
      <c r="G17" s="62">
        <v>22954</v>
      </c>
      <c r="H17" s="62">
        <v>23447</v>
      </c>
      <c r="I17" s="720">
        <v>20845</v>
      </c>
    </row>
    <row r="18" spans="2:9" ht="20.100000000000001" customHeight="1">
      <c r="B18" s="21" t="s">
        <v>62</v>
      </c>
      <c r="C18" s="367">
        <v>12213</v>
      </c>
      <c r="D18" s="243">
        <v>10629</v>
      </c>
      <c r="E18" s="243">
        <v>15704</v>
      </c>
      <c r="F18" s="243">
        <v>23422</v>
      </c>
      <c r="G18" s="62">
        <v>25339</v>
      </c>
      <c r="H18" s="62">
        <v>25941</v>
      </c>
      <c r="I18" s="720">
        <v>24264</v>
      </c>
    </row>
    <row r="19" spans="2:9" ht="20.100000000000001" customHeight="1">
      <c r="B19" s="21" t="s">
        <v>63</v>
      </c>
      <c r="C19" s="367">
        <v>14835</v>
      </c>
      <c r="D19" s="243">
        <v>15843</v>
      </c>
      <c r="E19" s="243">
        <v>15702</v>
      </c>
      <c r="F19" s="243">
        <v>14892</v>
      </c>
      <c r="G19" s="62">
        <v>13307</v>
      </c>
      <c r="H19" s="62">
        <v>13932</v>
      </c>
      <c r="I19" s="720">
        <v>9998</v>
      </c>
    </row>
    <row r="20" spans="2:9" ht="20.100000000000001" customHeight="1">
      <c r="B20" s="21" t="s">
        <v>64</v>
      </c>
      <c r="C20" s="367">
        <v>4548</v>
      </c>
      <c r="D20" s="243">
        <v>6190</v>
      </c>
      <c r="E20" s="243">
        <v>1293</v>
      </c>
      <c r="F20" s="243">
        <v>739</v>
      </c>
      <c r="G20" s="62">
        <v>2061</v>
      </c>
      <c r="H20" s="62">
        <v>906</v>
      </c>
      <c r="I20" s="720">
        <v>1610</v>
      </c>
    </row>
    <row r="21" spans="2:9" ht="20.100000000000001" customHeight="1">
      <c r="B21" s="21" t="s">
        <v>65</v>
      </c>
      <c r="C21" s="367">
        <v>24597</v>
      </c>
      <c r="D21" s="243">
        <v>23269</v>
      </c>
      <c r="E21" s="243">
        <v>25181</v>
      </c>
      <c r="F21" s="243">
        <v>20200</v>
      </c>
      <c r="G21" s="62">
        <v>20409</v>
      </c>
      <c r="H21" s="62">
        <v>18147</v>
      </c>
      <c r="I21" s="720">
        <v>19360</v>
      </c>
    </row>
    <row r="22" spans="2:9" ht="20.100000000000001" customHeight="1">
      <c r="B22" s="43" t="s">
        <v>66</v>
      </c>
      <c r="C22" s="367" t="s">
        <v>271</v>
      </c>
      <c r="D22" s="213" t="s">
        <v>272</v>
      </c>
      <c r="E22" s="213" t="s">
        <v>275</v>
      </c>
      <c r="F22" s="213" t="s">
        <v>276</v>
      </c>
      <c r="G22" s="213" t="s">
        <v>277</v>
      </c>
      <c r="H22" s="214" t="s">
        <v>15</v>
      </c>
      <c r="I22" s="727" t="s">
        <v>340</v>
      </c>
    </row>
    <row r="23" spans="2:9" ht="20.100000000000001" customHeight="1">
      <c r="B23" s="98" t="s">
        <v>67</v>
      </c>
      <c r="C23" s="383">
        <v>72517</v>
      </c>
      <c r="D23" s="99">
        <v>70236</v>
      </c>
      <c r="E23" s="99">
        <v>77977</v>
      </c>
      <c r="F23" s="99">
        <v>84603</v>
      </c>
      <c r="G23" s="99">
        <v>89080</v>
      </c>
      <c r="H23" s="99">
        <v>82373</v>
      </c>
      <c r="I23" s="723">
        <v>77774</v>
      </c>
    </row>
    <row r="24" spans="2:9" ht="20.100000000000001" customHeight="1">
      <c r="B24" s="101" t="s">
        <v>158</v>
      </c>
      <c r="C24" s="385">
        <f>C23+C15</f>
        <v>230978</v>
      </c>
      <c r="D24" s="102">
        <v>224484</v>
      </c>
      <c r="E24" s="102">
        <v>229798</v>
      </c>
      <c r="F24" s="102">
        <v>239223</v>
      </c>
      <c r="G24" s="102">
        <v>225886</v>
      </c>
      <c r="H24" s="102">
        <v>211793</v>
      </c>
      <c r="I24" s="724">
        <v>191641</v>
      </c>
    </row>
    <row r="25" spans="2:9" ht="20.100000000000001" customHeight="1">
      <c r="B25" s="94" t="s">
        <v>217</v>
      </c>
      <c r="C25" s="386"/>
      <c r="D25" s="103"/>
      <c r="E25" s="103"/>
      <c r="F25" s="103"/>
      <c r="G25" s="103"/>
      <c r="H25" s="103"/>
      <c r="I25" s="725"/>
    </row>
    <row r="26" spans="2:9" ht="20.100000000000001" customHeight="1">
      <c r="B26" s="42" t="s">
        <v>218</v>
      </c>
      <c r="C26" s="384"/>
      <c r="D26" s="243"/>
      <c r="E26" s="243"/>
      <c r="F26" s="243"/>
      <c r="G26" s="62"/>
      <c r="H26" s="62"/>
      <c r="I26" s="720"/>
    </row>
    <row r="27" spans="2:9" ht="20.100000000000001" customHeight="1">
      <c r="B27" s="21" t="s">
        <v>192</v>
      </c>
      <c r="C27" s="367">
        <v>7604</v>
      </c>
      <c r="D27" s="243">
        <v>7670</v>
      </c>
      <c r="E27" s="243">
        <v>7518</v>
      </c>
      <c r="F27" s="243">
        <v>7493</v>
      </c>
      <c r="G27" s="62">
        <v>7454</v>
      </c>
      <c r="H27" s="62">
        <v>7447</v>
      </c>
      <c r="I27" s="720">
        <v>7398</v>
      </c>
    </row>
    <row r="28" spans="2:9" ht="20.100000000000001" customHeight="1">
      <c r="B28" s="21" t="s">
        <v>68</v>
      </c>
      <c r="C28" s="367">
        <v>105547</v>
      </c>
      <c r="D28" s="243">
        <v>101528</v>
      </c>
      <c r="E28" s="243">
        <v>94646</v>
      </c>
      <c r="F28" s="243">
        <v>98254</v>
      </c>
      <c r="G28" s="62">
        <v>92485</v>
      </c>
      <c r="H28" s="62">
        <v>86461</v>
      </c>
      <c r="I28" s="720">
        <v>78165</v>
      </c>
    </row>
    <row r="29" spans="2:9" ht="20.100000000000001" customHeight="1">
      <c r="B29" s="21" t="s">
        <v>69</v>
      </c>
      <c r="C29" s="367">
        <v>-13871</v>
      </c>
      <c r="D29" s="243">
        <v>-12119</v>
      </c>
      <c r="E29" s="243">
        <v>-7480</v>
      </c>
      <c r="F29" s="243">
        <v>-1203</v>
      </c>
      <c r="G29" s="62">
        <v>-1696</v>
      </c>
      <c r="H29" s="62">
        <v>-2884</v>
      </c>
      <c r="I29" s="720">
        <v>-1291</v>
      </c>
    </row>
    <row r="30" spans="2:9" ht="20.100000000000001" customHeight="1">
      <c r="B30" s="43" t="s">
        <v>70</v>
      </c>
      <c r="C30" s="371">
        <v>-600</v>
      </c>
      <c r="D30" s="213">
        <v>-4585</v>
      </c>
      <c r="E30" s="213">
        <v>-4354</v>
      </c>
      <c r="F30" s="213">
        <v>-4303</v>
      </c>
      <c r="G30" s="66">
        <v>-4274</v>
      </c>
      <c r="H30" s="66">
        <v>-4357</v>
      </c>
      <c r="I30" s="721">
        <v>-4524</v>
      </c>
    </row>
    <row r="31" spans="2:9" ht="20.100000000000001" customHeight="1">
      <c r="B31" s="98" t="s">
        <v>159</v>
      </c>
      <c r="C31" s="387">
        <f>C30+C29+C28+C27</f>
        <v>98680</v>
      </c>
      <c r="D31" s="215">
        <v>92494</v>
      </c>
      <c r="E31" s="215">
        <v>90330</v>
      </c>
      <c r="F31" s="215">
        <v>100241</v>
      </c>
      <c r="G31" s="99">
        <v>93969</v>
      </c>
      <c r="H31" s="99">
        <v>86667</v>
      </c>
      <c r="I31" s="723">
        <v>79748</v>
      </c>
    </row>
    <row r="32" spans="2:9" ht="20.100000000000001" customHeight="1">
      <c r="B32" s="43" t="s">
        <v>82</v>
      </c>
      <c r="C32" s="371">
        <v>2894</v>
      </c>
      <c r="D32" s="213">
        <v>2915</v>
      </c>
      <c r="E32" s="213">
        <v>3201</v>
      </c>
      <c r="F32" s="213">
        <v>3138</v>
      </c>
      <c r="G32" s="66">
        <v>1689</v>
      </c>
      <c r="H32" s="66">
        <v>1749</v>
      </c>
      <c r="I32" s="721">
        <v>1144</v>
      </c>
    </row>
    <row r="33" spans="2:9" ht="20.100000000000001" customHeight="1">
      <c r="B33" s="98" t="s">
        <v>160</v>
      </c>
      <c r="C33" s="387">
        <f>C31+C32</f>
        <v>101574</v>
      </c>
      <c r="D33" s="215">
        <v>95409</v>
      </c>
      <c r="E33" s="215">
        <v>93531</v>
      </c>
      <c r="F33" s="215">
        <v>103379</v>
      </c>
      <c r="G33" s="99">
        <v>95658</v>
      </c>
      <c r="H33" s="99">
        <v>88416</v>
      </c>
      <c r="I33" s="723">
        <v>80892</v>
      </c>
    </row>
    <row r="34" spans="2:9" ht="20.100000000000001" customHeight="1">
      <c r="B34" s="42" t="s">
        <v>71</v>
      </c>
      <c r="C34" s="388"/>
      <c r="D34" s="243"/>
      <c r="E34" s="243"/>
      <c r="F34" s="243"/>
      <c r="G34" s="62"/>
      <c r="H34" s="62"/>
      <c r="I34" s="720"/>
    </row>
    <row r="35" spans="2:9" ht="20.100000000000001" customHeight="1">
      <c r="B35" s="21" t="s">
        <v>48</v>
      </c>
      <c r="C35" s="367">
        <v>11060</v>
      </c>
      <c r="D35" s="243">
        <v>12360</v>
      </c>
      <c r="E35" s="243">
        <v>14810</v>
      </c>
      <c r="F35" s="243">
        <v>17850</v>
      </c>
      <c r="G35" s="62">
        <v>16006</v>
      </c>
      <c r="H35" s="62">
        <v>15340</v>
      </c>
      <c r="I35" s="720">
        <v>12861</v>
      </c>
    </row>
    <row r="36" spans="2:9" ht="20.100000000000001" customHeight="1">
      <c r="B36" s="21" t="s">
        <v>72</v>
      </c>
      <c r="C36" s="367">
        <v>3746</v>
      </c>
      <c r="D36" s="243">
        <v>3774</v>
      </c>
      <c r="E36" s="243">
        <v>4758</v>
      </c>
      <c r="F36" s="243">
        <v>4235</v>
      </c>
      <c r="G36" s="62">
        <v>4939</v>
      </c>
      <c r="H36" s="62">
        <v>4380</v>
      </c>
      <c r="I36" s="720">
        <v>3985</v>
      </c>
    </row>
    <row r="37" spans="2:9" ht="20.100000000000001" customHeight="1">
      <c r="B37" s="21" t="s">
        <v>73</v>
      </c>
      <c r="C37" s="367">
        <v>16846</v>
      </c>
      <c r="D37" s="243">
        <v>17502</v>
      </c>
      <c r="E37" s="243">
        <v>17545</v>
      </c>
      <c r="F37" s="243">
        <v>17517</v>
      </c>
      <c r="G37" s="62">
        <v>15285</v>
      </c>
      <c r="H37" s="62">
        <v>14114</v>
      </c>
      <c r="I37" s="720">
        <v>12157</v>
      </c>
    </row>
    <row r="38" spans="2:9" ht="20.100000000000001" customHeight="1">
      <c r="B38" s="43" t="s">
        <v>74</v>
      </c>
      <c r="C38" s="371">
        <v>43067</v>
      </c>
      <c r="D38" s="213">
        <v>44464</v>
      </c>
      <c r="E38" s="213">
        <v>45481</v>
      </c>
      <c r="F38" s="213">
        <v>34574</v>
      </c>
      <c r="G38" s="66">
        <v>29392</v>
      </c>
      <c r="H38" s="66">
        <v>29186</v>
      </c>
      <c r="I38" s="721">
        <v>27770</v>
      </c>
    </row>
    <row r="39" spans="2:9" ht="20.100000000000001" customHeight="1">
      <c r="B39" s="98" t="s">
        <v>75</v>
      </c>
      <c r="C39" s="387">
        <f>C38+C37+C36+C35</f>
        <v>74719</v>
      </c>
      <c r="D39" s="215">
        <v>78100</v>
      </c>
      <c r="E39" s="215">
        <v>82594</v>
      </c>
      <c r="F39" s="215">
        <v>74176</v>
      </c>
      <c r="G39" s="99">
        <v>65622</v>
      </c>
      <c r="H39" s="99">
        <v>63020</v>
      </c>
      <c r="I39" s="723">
        <v>56773</v>
      </c>
    </row>
    <row r="40" spans="2:9" ht="20.100000000000001" customHeight="1">
      <c r="B40" s="42" t="s">
        <v>76</v>
      </c>
      <c r="C40" s="388"/>
      <c r="D40" s="243"/>
      <c r="E40" s="243"/>
      <c r="F40" s="243"/>
      <c r="G40" s="62"/>
      <c r="H40" s="62"/>
      <c r="I40" s="720"/>
    </row>
    <row r="41" spans="2:9" ht="20.100000000000001" customHeight="1">
      <c r="B41" s="21" t="s">
        <v>77</v>
      </c>
      <c r="C41" s="367">
        <v>23227</v>
      </c>
      <c r="D41" s="243">
        <v>20928</v>
      </c>
      <c r="E41" s="243">
        <v>24150</v>
      </c>
      <c r="F41" s="243">
        <v>30282</v>
      </c>
      <c r="G41" s="62">
        <v>28563</v>
      </c>
      <c r="H41" s="62">
        <v>28577</v>
      </c>
      <c r="I41" s="720">
        <v>24653</v>
      </c>
    </row>
    <row r="42" spans="2:9" ht="20.100000000000001" customHeight="1">
      <c r="B42" s="21" t="s">
        <v>78</v>
      </c>
      <c r="C42" s="367">
        <v>16720</v>
      </c>
      <c r="D42" s="243">
        <v>16884</v>
      </c>
      <c r="E42" s="243">
        <v>16641</v>
      </c>
      <c r="F42" s="243">
        <v>18948</v>
      </c>
      <c r="G42" s="62">
        <v>19316</v>
      </c>
      <c r="H42" s="62">
        <v>19045</v>
      </c>
      <c r="I42" s="720">
        <v>15950</v>
      </c>
    </row>
    <row r="43" spans="2:9" ht="20.100000000000001" customHeight="1">
      <c r="B43" s="21" t="s">
        <v>79</v>
      </c>
      <c r="C43" s="367">
        <v>13920</v>
      </c>
      <c r="D43" s="243">
        <v>12488</v>
      </c>
      <c r="E43" s="243">
        <v>10942</v>
      </c>
      <c r="F43" s="243">
        <v>11193</v>
      </c>
      <c r="G43" s="62">
        <v>14535</v>
      </c>
      <c r="H43" s="62">
        <v>12519</v>
      </c>
      <c r="I43" s="720">
        <v>12898</v>
      </c>
    </row>
    <row r="44" spans="2:9" ht="20.100000000000001" customHeight="1">
      <c r="B44" s="21" t="s">
        <v>80</v>
      </c>
      <c r="C44" s="367">
        <v>327</v>
      </c>
      <c r="D44" s="243">
        <v>171</v>
      </c>
      <c r="E44" s="243">
        <v>180</v>
      </c>
      <c r="F44" s="243">
        <v>381</v>
      </c>
      <c r="G44" s="62">
        <v>232</v>
      </c>
      <c r="H44" s="62">
        <v>216</v>
      </c>
      <c r="I44" s="720">
        <v>212</v>
      </c>
    </row>
    <row r="45" spans="2:9" ht="20.100000000000001" customHeight="1">
      <c r="B45" s="43" t="s">
        <v>268</v>
      </c>
      <c r="C45" s="367" t="s">
        <v>270</v>
      </c>
      <c r="D45" s="243" t="s">
        <v>273</v>
      </c>
      <c r="E45" s="243" t="s">
        <v>298</v>
      </c>
      <c r="F45" s="243" t="s">
        <v>274</v>
      </c>
      <c r="G45" s="592" t="s">
        <v>297</v>
      </c>
      <c r="H45" s="62" t="s">
        <v>15</v>
      </c>
      <c r="I45" s="727" t="s">
        <v>341</v>
      </c>
    </row>
    <row r="46" spans="2:9" s="576" customFormat="1" ht="20.100000000000001" customHeight="1">
      <c r="B46" s="98" t="s">
        <v>81</v>
      </c>
      <c r="C46" s="387">
        <v>54685</v>
      </c>
      <c r="D46" s="215">
        <v>50975</v>
      </c>
      <c r="E46" s="215">
        <v>53673</v>
      </c>
      <c r="F46" s="215">
        <v>61668</v>
      </c>
      <c r="G46" s="99">
        <v>64606</v>
      </c>
      <c r="H46" s="99">
        <v>60357</v>
      </c>
      <c r="I46" s="723">
        <v>53976</v>
      </c>
    </row>
    <row r="47" spans="2:9" ht="20.100000000000001" customHeight="1">
      <c r="B47" s="101" t="s">
        <v>269</v>
      </c>
      <c r="C47" s="385">
        <v>230978</v>
      </c>
      <c r="D47" s="102">
        <v>224484</v>
      </c>
      <c r="E47" s="102">
        <v>229798</v>
      </c>
      <c r="F47" s="102">
        <v>239223</v>
      </c>
      <c r="G47" s="102">
        <v>225886</v>
      </c>
      <c r="H47" s="102">
        <v>211793</v>
      </c>
      <c r="I47" s="724">
        <v>191641</v>
      </c>
    </row>
    <row r="49" spans="2:9" s="576" customFormat="1" ht="22.5" customHeight="1">
      <c r="B49" s="728" t="s">
        <v>286</v>
      </c>
      <c r="C49" s="728"/>
      <c r="D49" s="728"/>
      <c r="E49" s="728"/>
      <c r="F49" s="728"/>
      <c r="G49" s="728"/>
      <c r="H49" s="728"/>
      <c r="I49" s="728"/>
    </row>
    <row r="50" spans="2:9" s="576" customFormat="1" ht="20.100000000000001" customHeight="1">
      <c r="B50" s="225" t="s">
        <v>287</v>
      </c>
      <c r="F50" s="92"/>
      <c r="G50" s="92"/>
      <c r="H50" s="92"/>
      <c r="I50" s="92"/>
    </row>
    <row r="51" spans="2:9" ht="21" customHeight="1">
      <c r="B51" s="728" t="s">
        <v>278</v>
      </c>
      <c r="C51" s="728"/>
      <c r="D51" s="728"/>
      <c r="E51" s="728"/>
      <c r="F51" s="728"/>
      <c r="G51" s="728"/>
      <c r="H51" s="728"/>
      <c r="I51" s="728"/>
    </row>
    <row r="52" spans="2:9" ht="20.100000000000001" customHeight="1">
      <c r="B52" s="225" t="s">
        <v>279</v>
      </c>
    </row>
    <row r="53" spans="2:9" ht="20.100000000000001" customHeight="1">
      <c r="B53" s="225" t="s">
        <v>280</v>
      </c>
    </row>
    <row r="54" spans="2:9" s="488" customFormat="1" ht="20.100000000000001" customHeight="1">
      <c r="B54" s="225" t="s">
        <v>281</v>
      </c>
      <c r="F54" s="92"/>
      <c r="G54" s="92"/>
      <c r="H54" s="92"/>
      <c r="I54" s="92"/>
    </row>
    <row r="55" spans="2:9" s="488" customFormat="1" ht="20.100000000000001" customHeight="1">
      <c r="B55" s="225" t="s">
        <v>282</v>
      </c>
      <c r="F55" s="92"/>
      <c r="G55" s="92"/>
      <c r="H55" s="92"/>
      <c r="I55" s="92"/>
    </row>
    <row r="56" spans="2:9" s="488" customFormat="1" ht="20.100000000000001" customHeight="1">
      <c r="B56" s="225" t="s">
        <v>283</v>
      </c>
      <c r="F56" s="92"/>
      <c r="G56" s="92"/>
      <c r="H56" s="92"/>
      <c r="I56" s="92"/>
    </row>
    <row r="57" spans="2:9" s="488" customFormat="1" ht="20.100000000000001" customHeight="1">
      <c r="B57" s="225" t="s">
        <v>284</v>
      </c>
      <c r="F57" s="92"/>
      <c r="G57" s="92"/>
      <c r="H57" s="92"/>
      <c r="I57" s="92"/>
    </row>
    <row r="58" spans="2:9" s="488" customFormat="1" ht="20.100000000000001" customHeight="1">
      <c r="B58" s="225" t="s">
        <v>285</v>
      </c>
      <c r="F58" s="92"/>
      <c r="G58" s="92"/>
      <c r="H58" s="92"/>
      <c r="I58" s="92"/>
    </row>
    <row r="59" spans="2:9" ht="20.100000000000001" customHeight="1">
      <c r="B59" s="728" t="s">
        <v>342</v>
      </c>
    </row>
    <row r="60" spans="2:9" ht="20.100000000000001" customHeight="1">
      <c r="B60" s="728" t="s">
        <v>343</v>
      </c>
    </row>
  </sheetData>
  <mergeCells count="1">
    <mergeCell ref="B2:I2"/>
  </mergeCells>
  <pageMargins left="0.75000000000000011" right="0.75000000000000011" top="1" bottom="1" header="0.5" footer="0.5"/>
  <pageSetup paperSize="9" scale="40" orientation="portrait" r:id="rId1"/>
  <drawing r:id="rId2"/>
</worksheet>
</file>

<file path=xl/worksheets/sheet16.xml><?xml version="1.0" encoding="utf-8"?>
<worksheet xmlns="http://schemas.openxmlformats.org/spreadsheetml/2006/main" xmlns:r="http://schemas.openxmlformats.org/officeDocument/2006/relationships">
  <sheetPr codeName="Feuil15" enableFormatConditionsCalculation="0">
    <tabColor theme="4"/>
    <pageSetUpPr fitToPage="1"/>
  </sheetPr>
  <dimension ref="B2:N22"/>
  <sheetViews>
    <sheetView showGridLines="0" zoomScale="150" zoomScaleNormal="150" zoomScalePageLayoutView="150" workbookViewId="0"/>
  </sheetViews>
  <sheetFormatPr defaultColWidth="11" defaultRowHeight="20.100000000000001" customHeight="1"/>
  <cols>
    <col min="1" max="1" width="5.5" customWidth="1"/>
    <col min="2" max="2" width="26.125" customWidth="1"/>
    <col min="3" max="3" width="10.875" style="484" customWidth="1"/>
    <col min="4" max="4" width="10.875" customWidth="1"/>
    <col min="5" max="14" width="11" style="92"/>
  </cols>
  <sheetData>
    <row r="2" spans="2:14" ht="20.100000000000001" customHeight="1">
      <c r="B2" s="1496" t="str">
        <f>UPPER("Net tangible &amp; intangible assets by business segment")</f>
        <v>NET TANGIBLE &amp; INTANGIBLE ASSETS BY BUSINESS SEGMENT</v>
      </c>
      <c r="C2" s="1496"/>
      <c r="D2" s="1496"/>
      <c r="E2" s="1496"/>
      <c r="F2" s="1496"/>
      <c r="G2" s="1496"/>
    </row>
    <row r="3" spans="2:14" ht="20.100000000000001" customHeight="1">
      <c r="B3" s="1"/>
      <c r="C3" s="482"/>
      <c r="D3" s="235"/>
    </row>
    <row r="4" spans="2:14" ht="20.100000000000001" customHeight="1">
      <c r="B4" s="54" t="s">
        <v>47</v>
      </c>
      <c r="C4" s="11">
        <v>2016</v>
      </c>
      <c r="D4" s="11">
        <v>2015</v>
      </c>
      <c r="E4" s="270">
        <v>2014</v>
      </c>
      <c r="F4" s="11">
        <v>2013</v>
      </c>
      <c r="G4" s="11">
        <v>2012</v>
      </c>
      <c r="H4" s="11">
        <v>2011</v>
      </c>
      <c r="I4" s="729">
        <v>2010</v>
      </c>
      <c r="J4"/>
      <c r="K4"/>
      <c r="L4"/>
      <c r="M4"/>
      <c r="N4"/>
    </row>
    <row r="5" spans="2:14" ht="20.100000000000001" customHeight="1">
      <c r="B5" s="56" t="s">
        <v>14</v>
      </c>
      <c r="C5" s="57"/>
      <c r="D5" s="57"/>
      <c r="E5" s="57"/>
      <c r="F5" s="57"/>
      <c r="G5" s="57"/>
      <c r="H5" s="57"/>
      <c r="I5" s="732"/>
      <c r="J5"/>
      <c r="K5"/>
      <c r="L5"/>
      <c r="M5"/>
      <c r="N5"/>
    </row>
    <row r="6" spans="2:14" ht="20.100000000000001" customHeight="1">
      <c r="B6" s="105" t="s">
        <v>11</v>
      </c>
      <c r="C6" s="367"/>
      <c r="D6" s="249"/>
      <c r="E6" s="247"/>
      <c r="F6" s="247"/>
      <c r="G6" s="97"/>
      <c r="H6" s="389"/>
      <c r="I6" s="730"/>
      <c r="J6"/>
      <c r="K6"/>
      <c r="L6"/>
      <c r="M6"/>
      <c r="N6"/>
    </row>
    <row r="7" spans="2:14" ht="20.100000000000001" customHeight="1">
      <c r="B7" s="21" t="s">
        <v>83</v>
      </c>
      <c r="C7" s="367">
        <v>96697</v>
      </c>
      <c r="D7" s="249">
        <v>95086</v>
      </c>
      <c r="E7" s="249">
        <v>92262</v>
      </c>
      <c r="F7" s="249">
        <v>87548</v>
      </c>
      <c r="G7" s="61">
        <v>75386</v>
      </c>
      <c r="H7" s="62">
        <v>67930</v>
      </c>
      <c r="I7" s="731">
        <v>57406</v>
      </c>
      <c r="J7"/>
      <c r="K7"/>
      <c r="L7"/>
      <c r="M7"/>
      <c r="N7"/>
    </row>
    <row r="8" spans="2:14" ht="20.100000000000001" customHeight="1">
      <c r="B8" s="43" t="s">
        <v>84</v>
      </c>
      <c r="C8" s="371">
        <v>13078</v>
      </c>
      <c r="D8" s="250">
        <v>13132</v>
      </c>
      <c r="E8" s="250">
        <v>13011</v>
      </c>
      <c r="F8" s="250">
        <v>16119</v>
      </c>
      <c r="G8" s="65">
        <v>14742</v>
      </c>
      <c r="H8" s="66">
        <v>13909</v>
      </c>
      <c r="I8" s="733">
        <v>10153</v>
      </c>
      <c r="J8"/>
      <c r="K8"/>
      <c r="L8"/>
      <c r="M8"/>
      <c r="N8"/>
    </row>
    <row r="9" spans="2:14" ht="20.100000000000001" customHeight="1">
      <c r="B9" s="106" t="s">
        <v>152</v>
      </c>
      <c r="C9" s="390"/>
      <c r="D9" s="391"/>
      <c r="E9" s="391"/>
      <c r="F9" s="391"/>
      <c r="G9" s="392"/>
      <c r="H9" s="392"/>
      <c r="I9" s="731"/>
      <c r="J9"/>
      <c r="K9"/>
      <c r="L9"/>
      <c r="M9"/>
      <c r="N9"/>
    </row>
    <row r="10" spans="2:14" ht="20.100000000000001" customHeight="1">
      <c r="B10" s="21" t="s">
        <v>83</v>
      </c>
      <c r="C10" s="367">
        <v>8661</v>
      </c>
      <c r="D10" s="249">
        <v>8631</v>
      </c>
      <c r="E10" s="249">
        <v>8798</v>
      </c>
      <c r="F10" s="249">
        <v>10991</v>
      </c>
      <c r="G10" s="61">
        <v>10840</v>
      </c>
      <c r="H10" s="62">
        <v>10515</v>
      </c>
      <c r="I10" s="736">
        <v>11304</v>
      </c>
      <c r="J10"/>
      <c r="K10"/>
      <c r="L10"/>
      <c r="M10"/>
      <c r="N10"/>
    </row>
    <row r="11" spans="2:14" ht="20.100000000000001" customHeight="1">
      <c r="B11" s="43" t="s">
        <v>84</v>
      </c>
      <c r="C11" s="371">
        <v>632</v>
      </c>
      <c r="D11" s="250">
        <v>686</v>
      </c>
      <c r="E11" s="250">
        <v>714</v>
      </c>
      <c r="F11" s="250">
        <v>1416</v>
      </c>
      <c r="G11" s="65">
        <v>1327</v>
      </c>
      <c r="H11" s="66">
        <v>1178</v>
      </c>
      <c r="I11" s="733">
        <v>1156</v>
      </c>
      <c r="J11"/>
      <c r="K11"/>
      <c r="L11"/>
      <c r="M11"/>
      <c r="N11"/>
    </row>
    <row r="12" spans="2:14" ht="20.100000000000001" customHeight="1">
      <c r="B12" s="106" t="s">
        <v>153</v>
      </c>
      <c r="C12" s="390"/>
      <c r="D12" s="391"/>
      <c r="E12" s="391"/>
      <c r="F12" s="391"/>
      <c r="G12" s="392"/>
      <c r="H12" s="392"/>
      <c r="I12" s="731"/>
      <c r="J12"/>
      <c r="K12"/>
      <c r="L12"/>
      <c r="M12"/>
      <c r="N12"/>
    </row>
    <row r="13" spans="2:14" ht="20.100000000000001" customHeight="1">
      <c r="B13" s="21" t="s">
        <v>83</v>
      </c>
      <c r="C13" s="367">
        <v>6353</v>
      </c>
      <c r="D13" s="249">
        <v>5595</v>
      </c>
      <c r="E13" s="249">
        <v>5580</v>
      </c>
      <c r="F13" s="249">
        <v>5676</v>
      </c>
      <c r="G13" s="61">
        <v>5034</v>
      </c>
      <c r="H13" s="62">
        <v>4735</v>
      </c>
      <c r="I13" s="731">
        <v>4499</v>
      </c>
      <c r="J13"/>
      <c r="K13"/>
      <c r="L13"/>
      <c r="M13"/>
      <c r="N13"/>
    </row>
    <row r="14" spans="2:14" ht="20.100000000000001" customHeight="1">
      <c r="B14" s="43" t="s">
        <v>84</v>
      </c>
      <c r="C14" s="371">
        <v>1547</v>
      </c>
      <c r="D14" s="250">
        <v>628</v>
      </c>
      <c r="E14" s="250">
        <v>863</v>
      </c>
      <c r="F14" s="250">
        <v>765</v>
      </c>
      <c r="G14" s="65">
        <v>814</v>
      </c>
      <c r="H14" s="66">
        <v>878</v>
      </c>
      <c r="I14" s="733">
        <v>502</v>
      </c>
      <c r="J14"/>
      <c r="K14"/>
      <c r="L14"/>
      <c r="M14"/>
      <c r="N14"/>
    </row>
    <row r="15" spans="2:14" ht="20.100000000000001" customHeight="1">
      <c r="B15" s="106" t="s">
        <v>37</v>
      </c>
      <c r="C15" s="390"/>
      <c r="D15" s="391"/>
      <c r="E15" s="391"/>
      <c r="F15" s="391"/>
      <c r="G15" s="392"/>
      <c r="H15" s="392"/>
      <c r="I15" s="731"/>
      <c r="J15"/>
      <c r="K15"/>
      <c r="L15"/>
      <c r="M15"/>
      <c r="N15"/>
    </row>
    <row r="16" spans="2:14" ht="20.100000000000001" customHeight="1">
      <c r="B16" s="21" t="s">
        <v>83</v>
      </c>
      <c r="C16" s="367">
        <v>260</v>
      </c>
      <c r="D16" s="249">
        <v>206</v>
      </c>
      <c r="E16" s="249">
        <v>236</v>
      </c>
      <c r="F16" s="249">
        <v>265</v>
      </c>
      <c r="G16" s="61">
        <v>217</v>
      </c>
      <c r="H16" s="62">
        <v>220</v>
      </c>
      <c r="I16" s="731">
        <v>234</v>
      </c>
      <c r="J16"/>
      <c r="K16"/>
      <c r="L16"/>
      <c r="M16"/>
      <c r="N16"/>
    </row>
    <row r="17" spans="2:14" ht="20.100000000000001" customHeight="1">
      <c r="B17" s="43" t="s">
        <v>84</v>
      </c>
      <c r="C17" s="371">
        <v>105</v>
      </c>
      <c r="D17" s="250">
        <v>103</v>
      </c>
      <c r="E17" s="250">
        <v>94</v>
      </c>
      <c r="F17" s="250">
        <v>95</v>
      </c>
      <c r="G17" s="65">
        <v>82</v>
      </c>
      <c r="H17" s="66">
        <v>97</v>
      </c>
      <c r="I17" s="735" t="s">
        <v>344</v>
      </c>
      <c r="J17"/>
      <c r="K17"/>
      <c r="L17"/>
      <c r="M17"/>
      <c r="N17"/>
    </row>
    <row r="18" spans="2:14" ht="20.100000000000001" customHeight="1">
      <c r="B18" s="52" t="s">
        <v>38</v>
      </c>
      <c r="C18" s="74">
        <f>111971+15362</f>
        <v>127333</v>
      </c>
      <c r="D18" s="68">
        <v>124067</v>
      </c>
      <c r="E18" s="68">
        <v>121558</v>
      </c>
      <c r="F18" s="68">
        <v>122875</v>
      </c>
      <c r="G18" s="68">
        <v>108442</v>
      </c>
      <c r="H18" s="68">
        <v>99642</v>
      </c>
      <c r="I18" s="734">
        <v>85358</v>
      </c>
      <c r="J18"/>
      <c r="K18"/>
      <c r="L18"/>
      <c r="M18"/>
      <c r="N18"/>
    </row>
    <row r="19" spans="2:14" ht="20.100000000000001" customHeight="1">
      <c r="H19"/>
      <c r="I19"/>
      <c r="J19"/>
      <c r="K19"/>
      <c r="L19"/>
      <c r="M19"/>
      <c r="N19"/>
    </row>
    <row r="20" spans="2:14" ht="20.100000000000001" customHeight="1">
      <c r="B20" s="1499"/>
      <c r="C20" s="1499"/>
      <c r="D20" s="1499"/>
      <c r="E20" s="1499"/>
      <c r="F20" s="1499"/>
      <c r="G20" s="1499"/>
      <c r="H20"/>
      <c r="I20"/>
      <c r="J20"/>
      <c r="K20"/>
      <c r="L20"/>
      <c r="M20"/>
      <c r="N20"/>
    </row>
    <row r="21" spans="2:14" ht="20.100000000000001" customHeight="1">
      <c r="H21"/>
      <c r="I21"/>
      <c r="J21"/>
      <c r="K21"/>
      <c r="L21"/>
      <c r="M21"/>
      <c r="N21"/>
    </row>
    <row r="22" spans="2:14" ht="20.100000000000001" customHeight="1">
      <c r="H22"/>
      <c r="I22"/>
      <c r="J22"/>
      <c r="K22"/>
      <c r="L22"/>
      <c r="M22"/>
      <c r="N22"/>
    </row>
  </sheetData>
  <mergeCells count="2">
    <mergeCell ref="B2:G2"/>
    <mergeCell ref="B20:G20"/>
  </mergeCells>
  <pageMargins left="0.75000000000000011" right="0.75000000000000011" top="1" bottom="1" header="0.5" footer="0.5"/>
  <pageSetup paperSize="9" scale="81" orientation="portrait"/>
  <ignoredErrors>
    <ignoredError sqref="I17" numberStoredAsText="1"/>
  </ignoredErrors>
  <drawing r:id="rId1"/>
</worksheet>
</file>

<file path=xl/worksheets/sheet17.xml><?xml version="1.0" encoding="utf-8"?>
<worksheet xmlns="http://schemas.openxmlformats.org/spreadsheetml/2006/main" xmlns:r="http://schemas.openxmlformats.org/officeDocument/2006/relationships">
  <sheetPr codeName="Feuil16" enableFormatConditionsCalculation="0">
    <tabColor theme="4"/>
    <pageSetUpPr fitToPage="1"/>
  </sheetPr>
  <dimension ref="B2:O20"/>
  <sheetViews>
    <sheetView showGridLines="0" topLeftCell="D1" zoomScale="150" zoomScaleNormal="150" zoomScalePageLayoutView="150" workbookViewId="0"/>
  </sheetViews>
  <sheetFormatPr defaultColWidth="11" defaultRowHeight="20.100000000000001" customHeight="1"/>
  <cols>
    <col min="1" max="1" width="5.5" customWidth="1"/>
    <col min="2" max="2" width="59" customWidth="1"/>
    <col min="3" max="3" width="10.5" style="484" customWidth="1"/>
    <col min="4" max="4" width="10.5" customWidth="1"/>
    <col min="5" max="15" width="10.5" style="92" customWidth="1"/>
  </cols>
  <sheetData>
    <row r="2" spans="2:15" ht="20.100000000000001" customHeight="1">
      <c r="B2" s="1496" t="str">
        <f>UPPER("Property, plant &amp; equipment")</f>
        <v>PROPERTY, PLANT &amp; EQUIPMENT</v>
      </c>
      <c r="C2" s="1496"/>
      <c r="D2" s="1496"/>
      <c r="E2" s="1496"/>
      <c r="F2" s="1496"/>
      <c r="G2" s="1496"/>
      <c r="H2" s="1496"/>
      <c r="I2" s="1496"/>
      <c r="J2" s="1496"/>
      <c r="K2" s="1496"/>
      <c r="L2" s="1496"/>
      <c r="M2" s="1496"/>
      <c r="N2" s="1496"/>
      <c r="O2" s="1496"/>
    </row>
    <row r="3" spans="2:15" ht="20.100000000000001" customHeight="1">
      <c r="B3" s="1"/>
      <c r="C3" s="482"/>
      <c r="D3" s="235"/>
    </row>
    <row r="4" spans="2:15" ht="20.100000000000001" customHeight="1">
      <c r="D4" s="1508"/>
      <c r="E4" s="1508"/>
      <c r="F4" s="1508"/>
      <c r="G4" s="1508"/>
      <c r="H4" s="1508"/>
      <c r="I4" s="1508"/>
      <c r="J4" s="1508"/>
      <c r="K4" s="1508"/>
      <c r="L4" s="1508"/>
      <c r="M4" s="1508"/>
      <c r="N4" s="1508"/>
      <c r="O4" s="118"/>
    </row>
    <row r="5" spans="2:15" ht="20.100000000000001" customHeight="1">
      <c r="B5" s="54" t="s">
        <v>47</v>
      </c>
      <c r="C5" s="11">
        <v>2016</v>
      </c>
      <c r="D5" s="11">
        <v>2015</v>
      </c>
      <c r="E5" s="11">
        <v>2014</v>
      </c>
      <c r="F5" s="11">
        <v>2013</v>
      </c>
      <c r="G5" s="11">
        <v>2012</v>
      </c>
      <c r="H5" s="270">
        <v>2011</v>
      </c>
      <c r="I5" s="737">
        <v>2010</v>
      </c>
      <c r="J5"/>
      <c r="K5"/>
      <c r="L5"/>
      <c r="M5"/>
      <c r="N5"/>
      <c r="O5"/>
    </row>
    <row r="6" spans="2:15" ht="20.100000000000001" customHeight="1">
      <c r="B6" s="56" t="s">
        <v>14</v>
      </c>
      <c r="C6" s="57"/>
      <c r="D6" s="57"/>
      <c r="E6" s="57"/>
      <c r="F6" s="57"/>
      <c r="G6" s="57"/>
      <c r="H6" s="57"/>
      <c r="I6" s="738"/>
      <c r="J6"/>
      <c r="K6"/>
      <c r="L6"/>
      <c r="M6"/>
      <c r="N6"/>
      <c r="O6"/>
    </row>
    <row r="7" spans="2:15" ht="20.100000000000001" customHeight="1">
      <c r="B7" s="21" t="s">
        <v>193</v>
      </c>
      <c r="C7" s="367">
        <v>62901</v>
      </c>
      <c r="D7" s="249">
        <v>58687</v>
      </c>
      <c r="E7" s="249">
        <v>52968</v>
      </c>
      <c r="F7" s="249">
        <v>51089</v>
      </c>
      <c r="G7" s="61">
        <v>39668</v>
      </c>
      <c r="H7" s="62">
        <v>38342</v>
      </c>
      <c r="I7" s="739">
        <v>35544</v>
      </c>
      <c r="J7"/>
      <c r="K7"/>
      <c r="L7"/>
      <c r="M7"/>
      <c r="N7"/>
      <c r="O7"/>
    </row>
    <row r="8" spans="2:15" ht="20.100000000000001" customHeight="1">
      <c r="B8" s="21" t="s">
        <v>85</v>
      </c>
      <c r="C8" s="367">
        <v>1996</v>
      </c>
      <c r="D8" s="249">
        <v>2423</v>
      </c>
      <c r="E8" s="249">
        <v>2153</v>
      </c>
      <c r="F8" s="249">
        <v>1432</v>
      </c>
      <c r="G8" s="61">
        <v>302</v>
      </c>
      <c r="H8" s="62">
        <v>270</v>
      </c>
      <c r="I8" s="739">
        <v>462</v>
      </c>
      <c r="J8"/>
      <c r="K8"/>
      <c r="L8"/>
      <c r="M8"/>
      <c r="N8"/>
      <c r="O8"/>
    </row>
    <row r="9" spans="2:15" ht="20.100000000000001" customHeight="1">
      <c r="B9" s="43" t="s">
        <v>86</v>
      </c>
      <c r="C9" s="371">
        <v>31785</v>
      </c>
      <c r="D9" s="250">
        <v>33962</v>
      </c>
      <c r="E9" s="250">
        <v>37124</v>
      </c>
      <c r="F9" s="250">
        <v>34612</v>
      </c>
      <c r="G9" s="65">
        <v>34928</v>
      </c>
      <c r="H9" s="66">
        <v>27398</v>
      </c>
      <c r="I9" s="740">
        <v>19609</v>
      </c>
      <c r="J9"/>
      <c r="K9"/>
      <c r="L9"/>
      <c r="M9"/>
      <c r="N9"/>
      <c r="O9"/>
    </row>
    <row r="10" spans="2:15" ht="20.100000000000001" customHeight="1">
      <c r="B10" s="98" t="s">
        <v>87</v>
      </c>
      <c r="C10" s="383">
        <v>96682</v>
      </c>
      <c r="D10" s="99">
        <v>95072</v>
      </c>
      <c r="E10" s="99">
        <v>92245</v>
      </c>
      <c r="F10" s="99">
        <v>87133</v>
      </c>
      <c r="G10" s="99">
        <v>74898</v>
      </c>
      <c r="H10" s="99">
        <v>66010</v>
      </c>
      <c r="I10" s="741">
        <v>55615</v>
      </c>
      <c r="J10"/>
      <c r="K10"/>
      <c r="L10"/>
      <c r="M10"/>
      <c r="N10"/>
      <c r="O10"/>
    </row>
    <row r="11" spans="2:15" ht="20.100000000000001" customHeight="1">
      <c r="B11" s="21" t="s">
        <v>88</v>
      </c>
      <c r="C11" s="367">
        <v>1011</v>
      </c>
      <c r="D11" s="249">
        <v>970</v>
      </c>
      <c r="E11" s="249">
        <v>1070</v>
      </c>
      <c r="F11" s="249">
        <v>1264</v>
      </c>
      <c r="G11" s="61">
        <v>1250</v>
      </c>
      <c r="H11" s="62">
        <v>1227</v>
      </c>
      <c r="I11" s="739">
        <v>1217</v>
      </c>
      <c r="J11"/>
      <c r="K11"/>
      <c r="L11"/>
      <c r="M11"/>
      <c r="N11"/>
      <c r="O11"/>
    </row>
    <row r="12" spans="2:15" ht="20.100000000000001" customHeight="1">
      <c r="B12" s="21" t="s">
        <v>186</v>
      </c>
      <c r="C12" s="367">
        <v>5680</v>
      </c>
      <c r="D12" s="249">
        <v>5748</v>
      </c>
      <c r="E12" s="249">
        <v>6092</v>
      </c>
      <c r="F12" s="249">
        <v>8312</v>
      </c>
      <c r="G12" s="61">
        <v>7972</v>
      </c>
      <c r="H12" s="62">
        <v>9690</v>
      </c>
      <c r="I12" s="739">
        <v>9114</v>
      </c>
      <c r="J12"/>
      <c r="K12"/>
      <c r="L12"/>
      <c r="M12"/>
      <c r="N12"/>
      <c r="O12"/>
    </row>
    <row r="13" spans="2:15" ht="20.100000000000001" customHeight="1">
      <c r="B13" s="21" t="s">
        <v>89</v>
      </c>
      <c r="C13" s="367">
        <v>2998</v>
      </c>
      <c r="D13" s="249">
        <v>2637</v>
      </c>
      <c r="E13" s="249">
        <v>2850</v>
      </c>
      <c r="F13" s="249">
        <v>3180</v>
      </c>
      <c r="G13" s="61">
        <v>3057</v>
      </c>
      <c r="H13" s="62">
        <v>2730</v>
      </c>
      <c r="I13" s="739">
        <v>3035</v>
      </c>
      <c r="J13"/>
      <c r="K13"/>
      <c r="L13"/>
      <c r="M13"/>
      <c r="N13"/>
      <c r="O13"/>
    </row>
    <row r="14" spans="2:15" s="315" customFormat="1" ht="20.100000000000001" customHeight="1">
      <c r="B14" s="43" t="s">
        <v>90</v>
      </c>
      <c r="C14" s="371">
        <v>2770</v>
      </c>
      <c r="D14" s="250">
        <v>2577</v>
      </c>
      <c r="E14" s="250">
        <v>2043</v>
      </c>
      <c r="F14" s="250">
        <v>1853</v>
      </c>
      <c r="G14" s="65">
        <v>1920</v>
      </c>
      <c r="H14" s="66">
        <v>1589</v>
      </c>
      <c r="I14" s="740">
        <v>2488</v>
      </c>
    </row>
    <row r="15" spans="2:15" ht="20.100000000000001" customHeight="1">
      <c r="B15" s="443" t="s">
        <v>91</v>
      </c>
      <c r="C15" s="444">
        <v>2830</v>
      </c>
      <c r="D15" s="445">
        <v>2514</v>
      </c>
      <c r="E15" s="445">
        <v>2576</v>
      </c>
      <c r="F15" s="445">
        <v>2738</v>
      </c>
      <c r="G15" s="446">
        <v>2380</v>
      </c>
      <c r="H15" s="447">
        <v>2154</v>
      </c>
      <c r="I15" s="743">
        <v>1974</v>
      </c>
      <c r="J15"/>
      <c r="K15"/>
      <c r="L15"/>
      <c r="M15"/>
      <c r="N15"/>
      <c r="O15"/>
    </row>
    <row r="16" spans="2:15" ht="20.100000000000001" customHeight="1">
      <c r="B16" s="98" t="s">
        <v>91</v>
      </c>
      <c r="C16" s="383">
        <v>15289</v>
      </c>
      <c r="D16" s="99">
        <v>14446</v>
      </c>
      <c r="E16" s="99">
        <v>14631</v>
      </c>
      <c r="F16" s="99">
        <v>17347</v>
      </c>
      <c r="G16" s="99">
        <v>16579</v>
      </c>
      <c r="H16" s="99">
        <v>17390</v>
      </c>
      <c r="I16" s="741">
        <v>17828</v>
      </c>
      <c r="J16"/>
      <c r="K16"/>
      <c r="L16"/>
      <c r="M16"/>
      <c r="N16"/>
      <c r="O16"/>
    </row>
    <row r="17" spans="2:15" ht="20.100000000000001" customHeight="1">
      <c r="B17" s="101" t="s">
        <v>219</v>
      </c>
      <c r="C17" s="385">
        <v>111971</v>
      </c>
      <c r="D17" s="102">
        <v>109518</v>
      </c>
      <c r="E17" s="102">
        <v>106876</v>
      </c>
      <c r="F17" s="102">
        <v>104480</v>
      </c>
      <c r="G17" s="102">
        <v>91477</v>
      </c>
      <c r="H17" s="102">
        <v>83400</v>
      </c>
      <c r="I17" s="742">
        <v>73443</v>
      </c>
      <c r="J17"/>
      <c r="K17"/>
      <c r="L17"/>
      <c r="M17"/>
      <c r="N17"/>
      <c r="O17"/>
    </row>
    <row r="18" spans="2:15" ht="15" customHeight="1"/>
    <row r="19" spans="2:15" ht="14.1" customHeight="1">
      <c r="B19" s="1499" t="s">
        <v>324</v>
      </c>
      <c r="C19" s="1499"/>
      <c r="D19" s="1499"/>
      <c r="E19" s="1499"/>
      <c r="F19" s="1499"/>
      <c r="G19" s="1499"/>
      <c r="H19" s="1499"/>
      <c r="I19" s="1499"/>
      <c r="J19" s="1499"/>
      <c r="K19" s="1499"/>
      <c r="L19" s="1499"/>
      <c r="M19" s="1499"/>
      <c r="N19" s="1499"/>
      <c r="O19" s="1499"/>
    </row>
    <row r="20" spans="2:15" ht="14.1" customHeight="1">
      <c r="E20"/>
      <c r="F20"/>
      <c r="G20"/>
      <c r="H20"/>
      <c r="I20"/>
      <c r="J20"/>
      <c r="K20"/>
      <c r="L20"/>
      <c r="M20"/>
      <c r="N20"/>
      <c r="O20"/>
    </row>
  </sheetData>
  <mergeCells count="3">
    <mergeCell ref="B2:O2"/>
    <mergeCell ref="B19:O19"/>
    <mergeCell ref="D4:N4"/>
  </mergeCells>
  <pageMargins left="0.74803149606299213" right="0.74803149606299213" top="0.98425196850393704" bottom="0.98425196850393704" header="0.51181102362204722" footer="0.51181102362204722"/>
  <pageSetup paperSize="9" scale="59" orientation="landscape"/>
  <drawing r:id="rId1"/>
</worksheet>
</file>

<file path=xl/worksheets/sheet18.xml><?xml version="1.0" encoding="utf-8"?>
<worksheet xmlns="http://schemas.openxmlformats.org/spreadsheetml/2006/main" xmlns:r="http://schemas.openxmlformats.org/officeDocument/2006/relationships">
  <sheetPr codeName="Feuil17" enableFormatConditionsCalculation="0">
    <tabColor theme="4"/>
    <pageSetUpPr fitToPage="1"/>
  </sheetPr>
  <dimension ref="B2:H13"/>
  <sheetViews>
    <sheetView showGridLines="0" zoomScale="150" zoomScaleNormal="150" zoomScalePageLayoutView="150" workbookViewId="0">
      <selection activeCell="J8" sqref="J8"/>
    </sheetView>
  </sheetViews>
  <sheetFormatPr defaultColWidth="11" defaultRowHeight="20.100000000000001" customHeight="1"/>
  <cols>
    <col min="1" max="1" width="5.5" customWidth="1"/>
    <col min="2" max="2" width="26.125" customWidth="1"/>
    <col min="3" max="3" width="10.875" style="484" customWidth="1"/>
    <col min="4" max="4" width="10.875" customWidth="1"/>
  </cols>
  <sheetData>
    <row r="2" spans="2:8" ht="20.100000000000001" customHeight="1">
      <c r="B2" s="1496" t="s">
        <v>92</v>
      </c>
      <c r="C2" s="1496"/>
      <c r="D2" s="1496"/>
      <c r="E2" s="1496"/>
      <c r="F2" s="1496"/>
      <c r="G2" s="1496"/>
    </row>
    <row r="3" spans="2:8" ht="20.100000000000001" customHeight="1">
      <c r="B3" s="1"/>
      <c r="C3" s="482"/>
      <c r="D3" s="235"/>
    </row>
    <row r="4" spans="2:8" ht="20.100000000000001" customHeight="1">
      <c r="B4" s="54" t="s">
        <v>47</v>
      </c>
      <c r="C4" s="11">
        <v>2016</v>
      </c>
      <c r="D4" s="11">
        <v>2015</v>
      </c>
      <c r="E4" s="11">
        <v>2014</v>
      </c>
      <c r="F4" s="11">
        <v>2013</v>
      </c>
      <c r="G4" s="270">
        <v>2012</v>
      </c>
      <c r="H4" s="745">
        <v>2011</v>
      </c>
    </row>
    <row r="5" spans="2:8" ht="20.100000000000001" customHeight="1">
      <c r="B5" s="56" t="s">
        <v>14</v>
      </c>
      <c r="C5" s="6"/>
      <c r="D5" s="6"/>
      <c r="E5" s="6"/>
      <c r="F5" s="6"/>
      <c r="G5" s="6"/>
      <c r="H5" s="744"/>
    </row>
    <row r="6" spans="2:8" ht="20.100000000000001" customHeight="1">
      <c r="B6" s="21" t="s">
        <v>11</v>
      </c>
      <c r="C6" s="367">
        <v>133085</v>
      </c>
      <c r="D6" s="249">
        <v>131014</v>
      </c>
      <c r="E6" s="249">
        <v>126904</v>
      </c>
      <c r="F6" s="249">
        <v>125218</v>
      </c>
      <c r="G6" s="61">
        <v>109004</v>
      </c>
      <c r="H6" s="747">
        <v>98692</v>
      </c>
    </row>
    <row r="7" spans="2:8" ht="20.100000000000001" customHeight="1">
      <c r="B7" s="21" t="s">
        <v>152</v>
      </c>
      <c r="C7" s="367">
        <v>13165</v>
      </c>
      <c r="D7" s="249">
        <v>12985</v>
      </c>
      <c r="E7" s="249">
        <v>13987</v>
      </c>
      <c r="F7" s="249">
        <v>17376</v>
      </c>
      <c r="G7" s="61">
        <v>16332</v>
      </c>
      <c r="H7" s="747">
        <v>15752</v>
      </c>
    </row>
    <row r="8" spans="2:8" ht="20.100000000000001" customHeight="1">
      <c r="B8" s="21" t="s">
        <v>153</v>
      </c>
      <c r="C8" s="367">
        <v>10816</v>
      </c>
      <c r="D8" s="249">
        <v>9163</v>
      </c>
      <c r="E8" s="249">
        <v>9129</v>
      </c>
      <c r="F8" s="249">
        <v>9468</v>
      </c>
      <c r="G8" s="61">
        <v>8473</v>
      </c>
      <c r="H8" s="747">
        <v>8114</v>
      </c>
    </row>
    <row r="9" spans="2:8" ht="20.100000000000001" customHeight="1">
      <c r="B9" s="43" t="s">
        <v>37</v>
      </c>
      <c r="C9" s="371">
        <v>487</v>
      </c>
      <c r="D9" s="250">
        <v>-133</v>
      </c>
      <c r="E9" s="250">
        <v>482</v>
      </c>
      <c r="F9" s="250">
        <v>1140</v>
      </c>
      <c r="G9" s="65">
        <v>852</v>
      </c>
      <c r="H9" s="748">
        <v>4305</v>
      </c>
    </row>
    <row r="10" spans="2:8" ht="20.100000000000001" customHeight="1">
      <c r="B10" s="52" t="s">
        <v>38</v>
      </c>
      <c r="C10" s="67">
        <v>157553</v>
      </c>
      <c r="D10" s="67">
        <v>153029</v>
      </c>
      <c r="E10" s="67">
        <v>150502</v>
      </c>
      <c r="F10" s="67">
        <v>153202</v>
      </c>
      <c r="G10" s="67">
        <v>134661</v>
      </c>
      <c r="H10" s="746">
        <v>126863</v>
      </c>
    </row>
    <row r="11" spans="2:8" ht="20.100000000000001" customHeight="1">
      <c r="B11" s="173"/>
      <c r="C11" s="173"/>
      <c r="D11" s="173"/>
      <c r="G11" s="166"/>
    </row>
    <row r="12" spans="2:8" ht="14.1" customHeight="1">
      <c r="B12" s="1509" t="s">
        <v>294</v>
      </c>
      <c r="C12" s="1509"/>
      <c r="D12" s="1509"/>
      <c r="E12" s="1509"/>
      <c r="F12" s="1509"/>
      <c r="G12" s="1509"/>
    </row>
    <row r="13" spans="2:8" ht="14.1" customHeight="1"/>
  </sheetData>
  <mergeCells count="2">
    <mergeCell ref="B2:G2"/>
    <mergeCell ref="B12:G12"/>
  </mergeCells>
  <pageMargins left="0.75000000000000011" right="0.75000000000000011" top="1" bottom="1" header="0.5" footer="0.5"/>
  <pageSetup paperSize="9" scale="91" orientation="portrait"/>
  <drawing r:id="rId1"/>
</worksheet>
</file>

<file path=xl/worksheets/sheet19.xml><?xml version="1.0" encoding="utf-8"?>
<worksheet xmlns="http://schemas.openxmlformats.org/spreadsheetml/2006/main" xmlns:r="http://schemas.openxmlformats.org/officeDocument/2006/relationships">
  <sheetPr codeName="Feuil18" enableFormatConditionsCalculation="0">
    <tabColor theme="4"/>
    <pageSetUpPr fitToPage="1"/>
  </sheetPr>
  <dimension ref="B2:AX48"/>
  <sheetViews>
    <sheetView showGridLines="0" view="pageBreakPreview" zoomScale="150" zoomScaleNormal="150" zoomScalePageLayoutView="150" workbookViewId="0"/>
  </sheetViews>
  <sheetFormatPr defaultColWidth="11" defaultRowHeight="20.100000000000001" customHeight="1" outlineLevelCol="1"/>
  <cols>
    <col min="1" max="1" width="5.5" customWidth="1"/>
    <col min="2" max="2" width="26.125" customWidth="1"/>
    <col min="3" max="4" width="10.5" style="484" customWidth="1"/>
    <col min="5" max="6" width="10.5" customWidth="1"/>
    <col min="7" max="7" width="10.5" style="119" customWidth="1"/>
    <col min="8" max="12" width="10.5" customWidth="1"/>
    <col min="13" max="14" width="10.5" customWidth="1" outlineLevel="1"/>
    <col min="15" max="29" width="10.5" customWidth="1"/>
  </cols>
  <sheetData>
    <row r="2" spans="2:28" ht="20.100000000000001" customHeight="1">
      <c r="B2" s="1510" t="str">
        <f>UPPER("Non-current debt analysis")</f>
        <v>NON-CURRENT DEBT ANALYSIS</v>
      </c>
      <c r="C2" s="1510"/>
      <c r="D2" s="1510"/>
      <c r="E2" s="1510"/>
      <c r="F2" s="1510"/>
      <c r="G2" s="1510"/>
      <c r="H2" s="486"/>
      <c r="I2" s="486"/>
      <c r="J2" s="486"/>
      <c r="K2" s="486"/>
      <c r="L2" s="486"/>
      <c r="M2" s="486"/>
      <c r="N2" s="486"/>
      <c r="O2" s="486"/>
      <c r="P2" s="486"/>
      <c r="Q2" s="486"/>
      <c r="R2" s="486"/>
      <c r="S2" s="486"/>
      <c r="T2" s="486"/>
      <c r="U2" s="486"/>
      <c r="V2" s="486"/>
      <c r="W2" s="486"/>
      <c r="X2" s="486"/>
      <c r="Y2" s="486"/>
      <c r="Z2" s="486"/>
      <c r="AA2" s="486"/>
      <c r="AB2" s="486"/>
    </row>
    <row r="3" spans="2:28" ht="20.100000000000001" customHeight="1">
      <c r="H3" s="107"/>
      <c r="I3" s="107"/>
      <c r="J3" s="107"/>
      <c r="K3" s="107"/>
      <c r="L3" s="107"/>
      <c r="M3" s="107"/>
      <c r="N3" s="107"/>
      <c r="O3" s="107"/>
      <c r="P3" s="107"/>
      <c r="Q3" s="107"/>
      <c r="R3" s="107"/>
      <c r="S3" s="107"/>
      <c r="T3" s="107"/>
      <c r="U3" s="107"/>
      <c r="V3" s="107"/>
      <c r="W3" s="107"/>
      <c r="X3" s="107"/>
    </row>
    <row r="4" spans="2:28" ht="20.100000000000001" customHeight="1">
      <c r="B4" s="54" t="s">
        <v>47</v>
      </c>
      <c r="C4" s="54"/>
      <c r="D4" s="54"/>
      <c r="E4" s="1500"/>
      <c r="F4" s="1500"/>
      <c r="G4" s="1500"/>
      <c r="H4" s="1500"/>
      <c r="I4" s="1500"/>
      <c r="J4" s="1500"/>
      <c r="K4" s="1500"/>
      <c r="L4" s="1500"/>
      <c r="M4" s="1500"/>
      <c r="N4" s="1500"/>
      <c r="O4" s="1500"/>
      <c r="P4" s="1500"/>
      <c r="Q4" s="1500"/>
      <c r="R4" s="1500"/>
      <c r="S4" s="1500"/>
      <c r="T4" s="1500"/>
      <c r="U4" s="1500"/>
      <c r="V4" s="1500"/>
      <c r="W4" s="1500"/>
      <c r="X4" s="1500"/>
      <c r="Y4" s="1500"/>
      <c r="Z4" s="1500"/>
      <c r="AA4" s="1500"/>
      <c r="AB4" s="1500"/>
    </row>
    <row r="5" spans="2:28" ht="20.100000000000001" customHeight="1">
      <c r="B5" s="56" t="s">
        <v>187</v>
      </c>
      <c r="C5" s="93">
        <v>2016</v>
      </c>
      <c r="D5" s="57" t="s">
        <v>93</v>
      </c>
      <c r="E5" s="93">
        <v>2015</v>
      </c>
      <c r="F5" s="57" t="s">
        <v>93</v>
      </c>
      <c r="G5" s="93">
        <v>2014</v>
      </c>
      <c r="H5" s="57" t="s">
        <v>93</v>
      </c>
      <c r="I5" s="93">
        <v>2013</v>
      </c>
      <c r="J5" s="5" t="s">
        <v>93</v>
      </c>
      <c r="K5" s="4">
        <v>2012</v>
      </c>
      <c r="L5" s="5" t="s">
        <v>93</v>
      </c>
      <c r="M5" s="4">
        <v>2011</v>
      </c>
      <c r="N5" s="5" t="s">
        <v>93</v>
      </c>
      <c r="O5" s="750">
        <v>2010</v>
      </c>
      <c r="P5" s="750" t="s">
        <v>93</v>
      </c>
    </row>
    <row r="6" spans="2:28" ht="20.100000000000001" customHeight="1">
      <c r="B6" s="42" t="s">
        <v>250</v>
      </c>
      <c r="C6" s="393"/>
      <c r="D6" s="341"/>
      <c r="E6" s="501"/>
      <c r="F6" s="502"/>
      <c r="G6" s="501"/>
      <c r="H6" s="502"/>
      <c r="I6" s="138"/>
      <c r="J6" s="138"/>
      <c r="K6" s="108"/>
      <c r="L6" s="109"/>
      <c r="M6" s="110"/>
      <c r="N6" s="110"/>
      <c r="O6" s="754"/>
      <c r="P6" s="754"/>
    </row>
    <row r="7" spans="2:28" ht="20.100000000000001" customHeight="1">
      <c r="B7" s="111">
        <v>2011</v>
      </c>
      <c r="C7" s="346" t="s">
        <v>15</v>
      </c>
      <c r="D7" s="342" t="s">
        <v>15</v>
      </c>
      <c r="E7" s="495" t="s">
        <v>15</v>
      </c>
      <c r="F7" s="253" t="s">
        <v>15</v>
      </c>
      <c r="G7" s="495" t="s">
        <v>15</v>
      </c>
      <c r="H7" s="253" t="s">
        <v>15</v>
      </c>
      <c r="I7" s="252" t="s">
        <v>15</v>
      </c>
      <c r="J7" s="303" t="s">
        <v>15</v>
      </c>
      <c r="K7" s="75" t="s">
        <v>15</v>
      </c>
      <c r="L7" s="112" t="s">
        <v>15</v>
      </c>
      <c r="M7" s="62" t="s">
        <v>15</v>
      </c>
      <c r="N7" s="96" t="s">
        <v>15</v>
      </c>
      <c r="O7" s="751" t="s">
        <v>15</v>
      </c>
      <c r="P7" s="753" t="s">
        <v>15</v>
      </c>
    </row>
    <row r="8" spans="2:28" ht="20.100000000000001" customHeight="1">
      <c r="B8" s="111">
        <v>2012</v>
      </c>
      <c r="C8" s="346" t="s">
        <v>15</v>
      </c>
      <c r="D8" s="342" t="s">
        <v>15</v>
      </c>
      <c r="E8" s="495" t="s">
        <v>15</v>
      </c>
      <c r="F8" s="253" t="s">
        <v>15</v>
      </c>
      <c r="G8" s="495" t="s">
        <v>15</v>
      </c>
      <c r="H8" s="253" t="s">
        <v>15</v>
      </c>
      <c r="I8" s="252" t="s">
        <v>15</v>
      </c>
      <c r="J8" s="303" t="s">
        <v>15</v>
      </c>
      <c r="K8" s="75" t="s">
        <v>15</v>
      </c>
      <c r="L8" s="112" t="s">
        <v>15</v>
      </c>
      <c r="M8" s="62" t="s">
        <v>15</v>
      </c>
      <c r="N8" s="96" t="s">
        <v>15</v>
      </c>
      <c r="O8" s="751">
        <v>4483</v>
      </c>
      <c r="P8" s="755">
        <v>0.18</v>
      </c>
    </row>
    <row r="9" spans="2:28" ht="20.100000000000001" customHeight="1">
      <c r="B9" s="111">
        <v>2013</v>
      </c>
      <c r="C9" s="346" t="s">
        <v>15</v>
      </c>
      <c r="D9" s="342" t="s">
        <v>15</v>
      </c>
      <c r="E9" s="495" t="s">
        <v>15</v>
      </c>
      <c r="F9" s="253" t="s">
        <v>15</v>
      </c>
      <c r="G9" s="495" t="s">
        <v>15</v>
      </c>
      <c r="H9" s="253" t="s">
        <v>15</v>
      </c>
      <c r="I9" s="252" t="s">
        <v>15</v>
      </c>
      <c r="J9" s="303" t="s">
        <v>15</v>
      </c>
      <c r="K9" s="75" t="s">
        <v>15</v>
      </c>
      <c r="L9" s="112" t="s">
        <v>15</v>
      </c>
      <c r="M9" s="62">
        <v>5812</v>
      </c>
      <c r="N9" s="113">
        <v>0.22</v>
      </c>
      <c r="O9" s="751">
        <v>4735</v>
      </c>
      <c r="P9" s="755">
        <v>0.19</v>
      </c>
    </row>
    <row r="10" spans="2:28" ht="20.100000000000001" customHeight="1">
      <c r="B10" s="111">
        <v>2014</v>
      </c>
      <c r="C10" s="346" t="s">
        <v>15</v>
      </c>
      <c r="D10" s="342" t="s">
        <v>15</v>
      </c>
      <c r="E10" s="495" t="s">
        <v>15</v>
      </c>
      <c r="F10" s="253" t="s">
        <v>15</v>
      </c>
      <c r="G10" s="495" t="s">
        <v>15</v>
      </c>
      <c r="H10" s="253" t="s">
        <v>15</v>
      </c>
      <c r="I10" s="252" t="s">
        <v>15</v>
      </c>
      <c r="J10" s="303" t="s">
        <v>15</v>
      </c>
      <c r="K10" s="75">
        <v>5056</v>
      </c>
      <c r="L10" s="114">
        <v>0.19</v>
      </c>
      <c r="M10" s="62">
        <v>4697</v>
      </c>
      <c r="N10" s="113">
        <v>0.18</v>
      </c>
      <c r="O10" s="751">
        <v>2964</v>
      </c>
      <c r="P10" s="755">
        <v>0.11</v>
      </c>
    </row>
    <row r="11" spans="2:28" ht="20.100000000000001" customHeight="1">
      <c r="B11" s="111">
        <v>2015</v>
      </c>
      <c r="C11" s="346" t="s">
        <v>15</v>
      </c>
      <c r="D11" s="342" t="s">
        <v>15</v>
      </c>
      <c r="E11" s="495" t="s">
        <v>15</v>
      </c>
      <c r="F11" s="253" t="s">
        <v>15</v>
      </c>
      <c r="G11" s="495" t="s">
        <v>15</v>
      </c>
      <c r="H11" s="253" t="s">
        <v>15</v>
      </c>
      <c r="I11" s="252">
        <v>4647</v>
      </c>
      <c r="J11" s="268">
        <v>0.14000000000000001</v>
      </c>
      <c r="K11" s="75">
        <v>4572</v>
      </c>
      <c r="L11" s="114">
        <v>0.17</v>
      </c>
      <c r="M11" s="62">
        <v>4676</v>
      </c>
      <c r="N11" s="113">
        <v>0.17</v>
      </c>
      <c r="O11" s="751">
        <v>4548</v>
      </c>
      <c r="P11" s="755">
        <v>0.18</v>
      </c>
    </row>
    <row r="12" spans="2:28" ht="20.100000000000001" customHeight="1">
      <c r="B12" s="111">
        <v>2016</v>
      </c>
      <c r="C12" s="346" t="s">
        <v>15</v>
      </c>
      <c r="D12" s="343" t="s">
        <v>15</v>
      </c>
      <c r="E12" s="495" t="s">
        <v>15</v>
      </c>
      <c r="F12" s="503" t="s">
        <v>15</v>
      </c>
      <c r="G12" s="495">
        <v>4793</v>
      </c>
      <c r="H12" s="503">
        <v>0.11</v>
      </c>
      <c r="I12" s="252">
        <v>4528</v>
      </c>
      <c r="J12" s="268">
        <v>0.14000000000000001</v>
      </c>
      <c r="K12" s="75">
        <v>2804</v>
      </c>
      <c r="L12" s="114">
        <v>0.1</v>
      </c>
      <c r="M12" s="62">
        <v>1965</v>
      </c>
      <c r="N12" s="113">
        <v>7.0000000000000007E-2</v>
      </c>
      <c r="O12" s="751" t="s">
        <v>346</v>
      </c>
      <c r="P12" s="755">
        <v>0.34</v>
      </c>
    </row>
    <row r="13" spans="2:28" ht="20.100000000000001" customHeight="1">
      <c r="B13" s="111">
        <v>2017</v>
      </c>
      <c r="C13" s="346" t="s">
        <v>15</v>
      </c>
      <c r="D13" s="343" t="s">
        <v>15</v>
      </c>
      <c r="E13" s="495">
        <v>4602</v>
      </c>
      <c r="F13" s="503">
        <v>0.11</v>
      </c>
      <c r="G13" s="495">
        <v>4547</v>
      </c>
      <c r="H13" s="503">
        <v>0.1</v>
      </c>
      <c r="I13" s="252">
        <v>4159</v>
      </c>
      <c r="J13" s="268">
        <v>0.12</v>
      </c>
      <c r="K13" s="75">
        <v>4124</v>
      </c>
      <c r="L13" s="114">
        <v>0.15</v>
      </c>
      <c r="M13" s="749" t="s">
        <v>345</v>
      </c>
      <c r="N13" s="113">
        <v>0.36</v>
      </c>
      <c r="O13" s="751" t="s">
        <v>15</v>
      </c>
      <c r="P13" s="755" t="s">
        <v>15</v>
      </c>
    </row>
    <row r="14" spans="2:28" ht="20.100000000000001" customHeight="1">
      <c r="B14" s="111">
        <v>2018</v>
      </c>
      <c r="C14" s="346">
        <v>4320</v>
      </c>
      <c r="D14" s="343">
        <v>0.1</v>
      </c>
      <c r="E14" s="495">
        <v>4420</v>
      </c>
      <c r="F14" s="503">
        <v>0.1</v>
      </c>
      <c r="G14" s="495">
        <v>4451</v>
      </c>
      <c r="H14" s="503">
        <v>0.1</v>
      </c>
      <c r="I14" s="252">
        <v>4361</v>
      </c>
      <c r="J14" s="339">
        <v>0.13</v>
      </c>
      <c r="K14" s="593" t="s">
        <v>353</v>
      </c>
      <c r="L14" s="301">
        <v>0.39</v>
      </c>
      <c r="M14" s="62" t="s">
        <v>15</v>
      </c>
      <c r="N14" s="113" t="s">
        <v>15</v>
      </c>
      <c r="O14" s="752" t="s">
        <v>15</v>
      </c>
      <c r="P14" s="756" t="s">
        <v>15</v>
      </c>
    </row>
    <row r="15" spans="2:28" s="576" customFormat="1" ht="20.100000000000001" customHeight="1">
      <c r="B15" s="111">
        <v>2019</v>
      </c>
      <c r="C15" s="346">
        <v>5702</v>
      </c>
      <c r="D15" s="343">
        <v>0.14000000000000001</v>
      </c>
      <c r="E15" s="495">
        <v>5542</v>
      </c>
      <c r="F15" s="503">
        <v>0.13</v>
      </c>
      <c r="G15" s="495">
        <v>4765</v>
      </c>
      <c r="H15" s="503">
        <v>0.11</v>
      </c>
      <c r="I15" s="784" t="s">
        <v>354</v>
      </c>
      <c r="J15" s="339">
        <v>0.47</v>
      </c>
      <c r="K15" s="75" t="s">
        <v>15</v>
      </c>
      <c r="L15" s="301" t="s">
        <v>15</v>
      </c>
      <c r="M15" s="62" t="s">
        <v>15</v>
      </c>
      <c r="N15" s="113" t="s">
        <v>15</v>
      </c>
      <c r="O15" s="757" t="s">
        <v>15</v>
      </c>
      <c r="P15" s="759" t="s">
        <v>15</v>
      </c>
    </row>
    <row r="16" spans="2:28" s="576" customFormat="1" ht="20.100000000000001" customHeight="1">
      <c r="B16" s="111">
        <v>2020</v>
      </c>
      <c r="C16" s="346">
        <v>4952</v>
      </c>
      <c r="D16" s="343">
        <v>0.12</v>
      </c>
      <c r="E16" s="495">
        <v>4965</v>
      </c>
      <c r="F16" s="503">
        <v>0.11</v>
      </c>
      <c r="G16" s="785" t="s">
        <v>355</v>
      </c>
      <c r="H16" s="503">
        <v>0.57999999999999996</v>
      </c>
      <c r="I16" s="252" t="s">
        <v>15</v>
      </c>
      <c r="J16" s="339" t="s">
        <v>15</v>
      </c>
      <c r="K16" s="75" t="s">
        <v>15</v>
      </c>
      <c r="L16" s="301" t="s">
        <v>15</v>
      </c>
      <c r="M16" s="62" t="s">
        <v>15</v>
      </c>
      <c r="N16" s="113" t="s">
        <v>15</v>
      </c>
      <c r="O16" s="758" t="s">
        <v>15</v>
      </c>
      <c r="P16" s="758" t="s">
        <v>15</v>
      </c>
    </row>
    <row r="17" spans="2:28" s="576" customFormat="1" ht="20.100000000000001" customHeight="1">
      <c r="B17" s="111">
        <v>2021</v>
      </c>
      <c r="C17" s="346">
        <v>3578</v>
      </c>
      <c r="D17" s="343">
        <v>0.08</v>
      </c>
      <c r="E17" s="785" t="s">
        <v>356</v>
      </c>
      <c r="F17" s="503">
        <v>0.55000000000000004</v>
      </c>
      <c r="G17" s="495" t="s">
        <v>15</v>
      </c>
      <c r="H17" s="503" t="s">
        <v>15</v>
      </c>
      <c r="I17" s="252" t="s">
        <v>15</v>
      </c>
      <c r="J17" s="339" t="s">
        <v>15</v>
      </c>
      <c r="K17" s="75" t="s">
        <v>15</v>
      </c>
      <c r="L17" s="301" t="s">
        <v>15</v>
      </c>
      <c r="M17" s="62" t="s">
        <v>15</v>
      </c>
      <c r="N17" s="113" t="s">
        <v>15</v>
      </c>
      <c r="O17" s="758" t="s">
        <v>15</v>
      </c>
      <c r="P17" s="758" t="s">
        <v>15</v>
      </c>
    </row>
    <row r="18" spans="2:28" s="576" customFormat="1" ht="20.100000000000001" customHeight="1">
      <c r="B18" s="115" t="s">
        <v>288</v>
      </c>
      <c r="C18" s="347">
        <v>23607</v>
      </c>
      <c r="D18" s="344">
        <v>0.56000000000000005</v>
      </c>
      <c r="E18" s="496" t="s">
        <v>15</v>
      </c>
      <c r="F18" s="504" t="s">
        <v>15</v>
      </c>
      <c r="G18" s="504" t="s">
        <v>15</v>
      </c>
      <c r="H18" s="504" t="s">
        <v>15</v>
      </c>
      <c r="I18" s="504" t="s">
        <v>15</v>
      </c>
      <c r="J18" s="504" t="s">
        <v>15</v>
      </c>
      <c r="K18" s="504" t="s">
        <v>15</v>
      </c>
      <c r="L18" s="504" t="s">
        <v>15</v>
      </c>
      <c r="M18" s="504" t="s">
        <v>15</v>
      </c>
      <c r="N18" s="504" t="s">
        <v>15</v>
      </c>
      <c r="O18" s="760" t="s">
        <v>15</v>
      </c>
      <c r="P18" s="761" t="s">
        <v>15</v>
      </c>
    </row>
    <row r="19" spans="2:28" ht="20.100000000000001" customHeight="1">
      <c r="B19" s="52" t="s">
        <v>38</v>
      </c>
      <c r="C19" s="67">
        <v>42159</v>
      </c>
      <c r="D19" s="302">
        <v>1</v>
      </c>
      <c r="E19" s="67">
        <v>43245</v>
      </c>
      <c r="F19" s="302">
        <v>1</v>
      </c>
      <c r="G19" s="67">
        <v>44162</v>
      </c>
      <c r="H19" s="302">
        <v>1</v>
      </c>
      <c r="I19" s="67">
        <v>33156</v>
      </c>
      <c r="J19" s="311">
        <v>1</v>
      </c>
      <c r="K19" s="67">
        <v>27247</v>
      </c>
      <c r="L19" s="302">
        <v>1</v>
      </c>
      <c r="M19" s="68">
        <v>26629</v>
      </c>
      <c r="N19" s="302">
        <v>1</v>
      </c>
      <c r="O19" s="762">
        <v>25271</v>
      </c>
      <c r="P19" s="763">
        <v>1</v>
      </c>
    </row>
    <row r="20" spans="2:28" ht="20.100000000000001" customHeight="1">
      <c r="B20" s="488"/>
      <c r="C20" s="488"/>
      <c r="D20" s="488"/>
      <c r="E20" s="488"/>
      <c r="F20" s="488"/>
      <c r="H20" s="489"/>
      <c r="I20" s="489"/>
      <c r="J20" s="489"/>
      <c r="K20" s="489"/>
      <c r="L20" s="489"/>
      <c r="M20" s="118"/>
      <c r="N20" s="118"/>
      <c r="O20" s="118"/>
      <c r="P20" s="118"/>
      <c r="Q20" s="118"/>
      <c r="R20" s="118"/>
      <c r="S20" s="118"/>
      <c r="T20" s="118"/>
      <c r="U20" s="118"/>
      <c r="V20" s="118"/>
      <c r="W20" s="118"/>
      <c r="X20" s="119"/>
    </row>
    <row r="21" spans="2:28" ht="20.100000000000001" customHeight="1">
      <c r="B21" s="25"/>
      <c r="C21" s="270"/>
      <c r="D21" s="270"/>
      <c r="E21" s="1500"/>
      <c r="F21" s="1500"/>
      <c r="G21" s="1500"/>
      <c r="H21" s="1500"/>
      <c r="I21" s="1500"/>
      <c r="J21" s="1500"/>
      <c r="K21" s="1500"/>
      <c r="L21" s="1500"/>
      <c r="M21" s="1500"/>
      <c r="N21" s="1500"/>
      <c r="O21" s="1500"/>
      <c r="P21" s="1500"/>
      <c r="Q21" s="1500"/>
      <c r="R21" s="1500"/>
      <c r="S21" s="1500"/>
      <c r="T21" s="1500"/>
      <c r="U21" s="1500"/>
      <c r="V21" s="1500"/>
      <c r="W21" s="1500"/>
      <c r="X21" s="1500"/>
      <c r="Y21" s="1500"/>
      <c r="Z21" s="1500"/>
      <c r="AA21" s="1500"/>
      <c r="AB21" s="1500"/>
    </row>
    <row r="22" spans="2:28" ht="20.100000000000001" customHeight="1">
      <c r="B22" s="56" t="s">
        <v>188</v>
      </c>
      <c r="C22" s="93">
        <v>2016</v>
      </c>
      <c r="D22" s="5" t="s">
        <v>93</v>
      </c>
      <c r="E22" s="93">
        <v>2015</v>
      </c>
      <c r="F22" s="5" t="s">
        <v>93</v>
      </c>
      <c r="G22" s="93">
        <v>2014</v>
      </c>
      <c r="H22" s="5" t="s">
        <v>93</v>
      </c>
      <c r="I22" s="93">
        <v>2013</v>
      </c>
      <c r="J22" s="5" t="s">
        <v>93</v>
      </c>
      <c r="K22" s="4">
        <v>2012</v>
      </c>
      <c r="L22" s="5" t="s">
        <v>93</v>
      </c>
      <c r="M22" s="4">
        <v>2011</v>
      </c>
      <c r="N22" s="5" t="s">
        <v>93</v>
      </c>
      <c r="O22" s="764">
        <v>2010</v>
      </c>
      <c r="P22" s="764" t="s">
        <v>93</v>
      </c>
    </row>
    <row r="23" spans="2:28" ht="20.100000000000001" customHeight="1">
      <c r="B23" s="42" t="s">
        <v>203</v>
      </c>
      <c r="C23" s="393"/>
      <c r="D23" s="345"/>
      <c r="E23" s="501"/>
      <c r="F23" s="505"/>
      <c r="G23" s="501"/>
      <c r="H23" s="505"/>
      <c r="I23" s="138"/>
      <c r="J23" s="138"/>
      <c r="K23" s="108"/>
      <c r="L23" s="109"/>
      <c r="M23" s="110"/>
      <c r="N23" s="110"/>
      <c r="O23" s="768"/>
      <c r="P23" s="768"/>
    </row>
    <row r="24" spans="2:28" ht="20.100000000000001" customHeight="1">
      <c r="B24" s="21" t="s">
        <v>251</v>
      </c>
      <c r="C24" s="346">
        <v>39963</v>
      </c>
      <c r="D24" s="343">
        <v>0.95</v>
      </c>
      <c r="E24" s="495">
        <v>40337</v>
      </c>
      <c r="F24" s="503">
        <v>0.93</v>
      </c>
      <c r="G24" s="495">
        <v>41369</v>
      </c>
      <c r="H24" s="503">
        <v>0.94</v>
      </c>
      <c r="I24" s="303">
        <v>27908</v>
      </c>
      <c r="J24" s="268">
        <v>0.84</v>
      </c>
      <c r="K24" s="304">
        <v>18060</v>
      </c>
      <c r="L24" s="114">
        <v>0.66</v>
      </c>
      <c r="M24" s="62">
        <v>11185</v>
      </c>
      <c r="N24" s="113">
        <v>0.42</v>
      </c>
      <c r="O24" s="765">
        <v>9685</v>
      </c>
      <c r="P24" s="769">
        <v>0.39</v>
      </c>
    </row>
    <row r="25" spans="2:28" ht="20.100000000000001" customHeight="1">
      <c r="B25" s="21" t="s">
        <v>94</v>
      </c>
      <c r="C25" s="346">
        <v>977</v>
      </c>
      <c r="D25" s="343">
        <v>0.02</v>
      </c>
      <c r="E25" s="495">
        <v>1681</v>
      </c>
      <c r="F25" s="503">
        <v>0.04</v>
      </c>
      <c r="G25" s="495">
        <v>2428</v>
      </c>
      <c r="H25" s="503">
        <v>0.05</v>
      </c>
      <c r="I25" s="303">
        <v>4885</v>
      </c>
      <c r="J25" s="268">
        <v>0.15</v>
      </c>
      <c r="K25" s="304">
        <v>7445</v>
      </c>
      <c r="L25" s="114">
        <v>0.27</v>
      </c>
      <c r="M25" s="62">
        <v>12398</v>
      </c>
      <c r="N25" s="113">
        <v>0.47</v>
      </c>
      <c r="O25" s="765">
        <v>15255</v>
      </c>
      <c r="P25" s="769">
        <v>0.6</v>
      </c>
    </row>
    <row r="26" spans="2:28" s="576" customFormat="1" ht="20.100000000000001" customHeight="1">
      <c r="B26" s="21" t="s">
        <v>220</v>
      </c>
      <c r="C26" s="346">
        <v>928</v>
      </c>
      <c r="D26" s="343">
        <v>0.02</v>
      </c>
      <c r="E26" s="495">
        <v>907</v>
      </c>
      <c r="F26" s="503">
        <v>0.02</v>
      </c>
      <c r="G26" s="495" t="s">
        <v>15</v>
      </c>
      <c r="H26" s="503" t="s">
        <v>15</v>
      </c>
      <c r="I26" s="303" t="s">
        <v>15</v>
      </c>
      <c r="J26" s="268" t="s">
        <v>15</v>
      </c>
      <c r="K26" s="304" t="s">
        <v>15</v>
      </c>
      <c r="L26" s="114" t="s">
        <v>15</v>
      </c>
      <c r="M26" s="62" t="s">
        <v>15</v>
      </c>
      <c r="N26" s="113" t="s">
        <v>15</v>
      </c>
      <c r="O26" s="772" t="s">
        <v>15</v>
      </c>
      <c r="P26" s="772" t="s">
        <v>15</v>
      </c>
    </row>
    <row r="27" spans="2:28" ht="20.100000000000001" customHeight="1">
      <c r="B27" s="43" t="s">
        <v>95</v>
      </c>
      <c r="C27" s="347">
        <v>291</v>
      </c>
      <c r="D27" s="344">
        <v>0.01</v>
      </c>
      <c r="E27" s="496">
        <v>320</v>
      </c>
      <c r="F27" s="504">
        <v>0.01</v>
      </c>
      <c r="G27" s="496">
        <v>365</v>
      </c>
      <c r="H27" s="504">
        <v>0.01</v>
      </c>
      <c r="I27" s="305">
        <v>363</v>
      </c>
      <c r="J27" s="340">
        <v>0.01</v>
      </c>
      <c r="K27" s="306">
        <v>1742</v>
      </c>
      <c r="L27" s="116">
        <v>7.0000000000000007E-2</v>
      </c>
      <c r="M27" s="66">
        <v>3046</v>
      </c>
      <c r="N27" s="117">
        <v>0.11</v>
      </c>
      <c r="O27" s="766">
        <v>331</v>
      </c>
      <c r="P27" s="770">
        <v>0.01</v>
      </c>
    </row>
    <row r="28" spans="2:28" ht="20.100000000000001" customHeight="1">
      <c r="B28" s="52" t="s">
        <v>38</v>
      </c>
      <c r="C28" s="67">
        <f>C24+C25+C26+C27</f>
        <v>42159</v>
      </c>
      <c r="D28" s="302">
        <f>D27+D26+D25+D24</f>
        <v>1</v>
      </c>
      <c r="E28" s="67">
        <v>43245</v>
      </c>
      <c r="F28" s="302">
        <v>1</v>
      </c>
      <c r="G28" s="67">
        <v>44162</v>
      </c>
      <c r="H28" s="302">
        <v>1</v>
      </c>
      <c r="I28" s="307">
        <v>33156</v>
      </c>
      <c r="J28" s="311">
        <v>1</v>
      </c>
      <c r="K28" s="307">
        <v>27247</v>
      </c>
      <c r="L28" s="302">
        <v>1</v>
      </c>
      <c r="M28" s="68">
        <v>26629</v>
      </c>
      <c r="N28" s="302">
        <v>1</v>
      </c>
      <c r="O28" s="767">
        <v>25271</v>
      </c>
      <c r="P28" s="771">
        <v>1</v>
      </c>
    </row>
    <row r="29" spans="2:28" ht="20.100000000000001" customHeight="1">
      <c r="H29" s="118"/>
      <c r="I29" s="118"/>
      <c r="J29" s="118"/>
      <c r="K29" s="118"/>
      <c r="L29" s="120"/>
      <c r="M29" s="118"/>
      <c r="N29" s="118"/>
      <c r="O29" s="121"/>
      <c r="P29" s="118"/>
      <c r="Q29" s="118"/>
      <c r="R29" s="118"/>
      <c r="S29" s="121"/>
      <c r="T29" s="118"/>
      <c r="U29" s="118"/>
      <c r="V29" s="118"/>
      <c r="W29" s="118"/>
      <c r="X29" s="119"/>
    </row>
    <row r="30" spans="2:28" ht="20.100000000000001" customHeight="1">
      <c r="B30" s="25"/>
      <c r="C30" s="270"/>
      <c r="D30" s="270"/>
      <c r="E30" s="1500"/>
      <c r="F30" s="1500"/>
      <c r="G30" s="1500"/>
      <c r="H30" s="1500"/>
      <c r="I30" s="1500"/>
      <c r="J30" s="1500"/>
      <c r="K30" s="1500"/>
      <c r="L30" s="1500"/>
      <c r="M30" s="1500"/>
      <c r="N30" s="1500"/>
      <c r="O30" s="1500"/>
      <c r="P30" s="1500"/>
      <c r="Q30" s="1500"/>
      <c r="R30" s="1500"/>
      <c r="S30" s="1500"/>
      <c r="T30" s="1500"/>
      <c r="U30" s="1500"/>
      <c r="V30" s="1500"/>
      <c r="W30" s="1500"/>
      <c r="X30" s="1500"/>
      <c r="Y30" s="1500"/>
      <c r="Z30" s="1500"/>
      <c r="AA30" s="1500"/>
      <c r="AB30" s="1500"/>
    </row>
    <row r="31" spans="2:28" ht="20.100000000000001" customHeight="1">
      <c r="B31" s="56" t="s">
        <v>188</v>
      </c>
      <c r="C31" s="93">
        <v>2016</v>
      </c>
      <c r="D31" s="5" t="s">
        <v>93</v>
      </c>
      <c r="E31" s="93">
        <v>2015</v>
      </c>
      <c r="F31" s="5" t="s">
        <v>93</v>
      </c>
      <c r="G31" s="93">
        <v>2014</v>
      </c>
      <c r="H31" s="5" t="s">
        <v>93</v>
      </c>
      <c r="I31" s="93">
        <v>2013</v>
      </c>
      <c r="J31" s="5" t="s">
        <v>93</v>
      </c>
      <c r="K31" s="4">
        <v>2012</v>
      </c>
      <c r="L31" s="5" t="s">
        <v>93</v>
      </c>
      <c r="M31" s="4">
        <v>2011</v>
      </c>
      <c r="N31" s="5" t="s">
        <v>93</v>
      </c>
      <c r="O31" s="774">
        <v>2010</v>
      </c>
      <c r="P31" s="774" t="s">
        <v>93</v>
      </c>
    </row>
    <row r="32" spans="2:28" ht="20.100000000000001" customHeight="1">
      <c r="B32" s="42" t="s">
        <v>204</v>
      </c>
      <c r="C32" s="393"/>
      <c r="D32" s="345"/>
      <c r="E32" s="501"/>
      <c r="F32" s="505"/>
      <c r="G32" s="501"/>
      <c r="H32" s="505"/>
      <c r="I32" s="138"/>
      <c r="J32" s="138"/>
      <c r="K32" s="108"/>
      <c r="L32" s="109"/>
      <c r="M32" s="110"/>
      <c r="N32" s="110"/>
      <c r="O32" s="779"/>
      <c r="P32" s="779"/>
    </row>
    <row r="33" spans="2:50" ht="20.100000000000001" customHeight="1">
      <c r="B33" s="21" t="s">
        <v>252</v>
      </c>
      <c r="C33" s="346">
        <v>11703</v>
      </c>
      <c r="D33" s="343">
        <v>0.28000000000000003</v>
      </c>
      <c r="E33" s="495">
        <v>7666</v>
      </c>
      <c r="F33" s="503">
        <v>0.18</v>
      </c>
      <c r="G33" s="495">
        <v>6944</v>
      </c>
      <c r="H33" s="503">
        <v>0.16</v>
      </c>
      <c r="I33" s="252">
        <v>6771</v>
      </c>
      <c r="J33" s="268">
        <v>0.2</v>
      </c>
      <c r="K33" s="75">
        <v>6710</v>
      </c>
      <c r="L33" s="114">
        <v>0.25</v>
      </c>
      <c r="M33" s="62">
        <v>6280</v>
      </c>
      <c r="N33" s="113">
        <v>0.24</v>
      </c>
      <c r="O33" s="776">
        <v>4245</v>
      </c>
      <c r="P33" s="780">
        <v>0.17</v>
      </c>
    </row>
    <row r="34" spans="2:50" ht="20.100000000000001" customHeight="1">
      <c r="B34" s="43" t="s">
        <v>96</v>
      </c>
      <c r="C34" s="347">
        <v>30456</v>
      </c>
      <c r="D34" s="344">
        <v>0.72</v>
      </c>
      <c r="E34" s="496">
        <v>35579</v>
      </c>
      <c r="F34" s="504">
        <v>0.82</v>
      </c>
      <c r="G34" s="496">
        <v>37218</v>
      </c>
      <c r="H34" s="504">
        <v>0.84</v>
      </c>
      <c r="I34" s="254">
        <v>26385</v>
      </c>
      <c r="J34" s="340">
        <v>0.8</v>
      </c>
      <c r="K34" s="100">
        <v>20537</v>
      </c>
      <c r="L34" s="116">
        <v>0.75</v>
      </c>
      <c r="M34" s="66">
        <v>20349</v>
      </c>
      <c r="N34" s="117">
        <v>0.76</v>
      </c>
      <c r="O34" s="777">
        <v>21026</v>
      </c>
      <c r="P34" s="781">
        <v>0.83</v>
      </c>
    </row>
    <row r="35" spans="2:50" ht="20.100000000000001" customHeight="1">
      <c r="B35" s="52" t="s">
        <v>38</v>
      </c>
      <c r="C35" s="67">
        <v>42159</v>
      </c>
      <c r="D35" s="302">
        <v>1</v>
      </c>
      <c r="E35" s="67">
        <v>43245</v>
      </c>
      <c r="F35" s="302">
        <v>1</v>
      </c>
      <c r="G35" s="67">
        <v>44162</v>
      </c>
      <c r="H35" s="302">
        <v>1</v>
      </c>
      <c r="I35" s="67">
        <v>33156</v>
      </c>
      <c r="J35" s="311">
        <v>1</v>
      </c>
      <c r="K35" s="67">
        <v>27247</v>
      </c>
      <c r="L35" s="302">
        <v>1</v>
      </c>
      <c r="M35" s="68">
        <v>26629</v>
      </c>
      <c r="N35" s="302">
        <v>1</v>
      </c>
      <c r="O35" s="778">
        <v>25271</v>
      </c>
      <c r="P35" s="782">
        <v>1</v>
      </c>
    </row>
    <row r="36" spans="2:50" ht="20.100000000000001" customHeight="1">
      <c r="S36" s="122"/>
    </row>
    <row r="37" spans="2:50" ht="20.100000000000001" customHeight="1">
      <c r="B37" s="1499" t="s">
        <v>194</v>
      </c>
      <c r="C37" s="1499"/>
      <c r="D37" s="1499"/>
      <c r="E37" s="1499"/>
      <c r="F37" s="1499"/>
      <c r="G37" s="1499"/>
      <c r="H37" s="1499"/>
      <c r="I37" s="1499"/>
      <c r="J37" s="1499"/>
      <c r="K37" s="1499"/>
      <c r="L37" s="1499"/>
      <c r="M37" s="1499"/>
      <c r="N37" s="1499"/>
      <c r="O37" s="1499"/>
      <c r="P37" s="1499"/>
      <c r="Q37" s="1499"/>
      <c r="R37" s="1499"/>
      <c r="S37" s="1499"/>
      <c r="T37" s="1499"/>
      <c r="U37" s="1499"/>
      <c r="V37" s="1499"/>
      <c r="W37" s="1499"/>
      <c r="X37" s="1499"/>
      <c r="Y37" s="1499"/>
      <c r="Z37" s="1499"/>
      <c r="AA37" s="1499"/>
      <c r="AB37" s="1499"/>
    </row>
    <row r="38" spans="2:50" s="773" customFormat="1" ht="20.100000000000001" customHeight="1">
      <c r="B38" s="783" t="s">
        <v>347</v>
      </c>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row>
    <row r="39" spans="2:50" s="773" customFormat="1" ht="20.100000000000001" customHeight="1">
      <c r="B39" s="786" t="s">
        <v>348</v>
      </c>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row>
    <row r="40" spans="2:50" ht="20.100000000000001" customHeight="1">
      <c r="B40" s="1499" t="s">
        <v>349</v>
      </c>
      <c r="C40" s="1499"/>
      <c r="D40" s="1499"/>
      <c r="E40" s="1499"/>
      <c r="F40" s="1499"/>
      <c r="G40" s="1499"/>
      <c r="H40" s="1499"/>
      <c r="I40" s="1499"/>
      <c r="J40" s="1499"/>
      <c r="K40" s="1499"/>
      <c r="L40" s="1499"/>
      <c r="M40" s="1499"/>
      <c r="N40" s="1499"/>
      <c r="O40" s="1499"/>
      <c r="P40" s="1499"/>
      <c r="Q40" s="1499"/>
      <c r="R40" s="1499"/>
      <c r="S40" s="1499"/>
      <c r="T40" s="1499"/>
      <c r="U40" s="1499"/>
      <c r="V40" s="1499"/>
      <c r="W40" s="1499"/>
      <c r="X40" s="1499"/>
      <c r="Y40" s="1499"/>
      <c r="Z40" s="1499"/>
      <c r="AA40" s="1499"/>
      <c r="AB40" s="1499"/>
    </row>
    <row r="41" spans="2:50" ht="20.100000000000001" customHeight="1">
      <c r="B41" s="1499" t="s">
        <v>350</v>
      </c>
      <c r="C41" s="1499"/>
      <c r="D41" s="1499"/>
      <c r="E41" s="1499"/>
      <c r="F41" s="1499"/>
      <c r="G41" s="1499"/>
      <c r="H41" s="1499"/>
      <c r="I41" s="1499"/>
      <c r="J41" s="1499"/>
      <c r="K41" s="1499"/>
      <c r="L41" s="1499"/>
      <c r="M41" s="1499"/>
      <c r="N41" s="1499"/>
      <c r="O41" s="1499"/>
      <c r="P41" s="1499"/>
      <c r="Q41" s="1499"/>
      <c r="R41" s="1499"/>
      <c r="S41" s="1499"/>
      <c r="T41" s="1499"/>
      <c r="U41" s="1499"/>
      <c r="V41" s="1499"/>
      <c r="W41" s="1499"/>
      <c r="X41" s="1499"/>
      <c r="Y41" s="1499"/>
      <c r="Z41" s="1499"/>
      <c r="AA41" s="1499"/>
      <c r="AB41" s="1499"/>
    </row>
    <row r="42" spans="2:50" ht="20.100000000000001" customHeight="1">
      <c r="B42" s="1499" t="s">
        <v>351</v>
      </c>
      <c r="C42" s="1499"/>
      <c r="D42" s="1499"/>
      <c r="E42" s="1499"/>
      <c r="F42" s="1499"/>
      <c r="G42" s="1499"/>
      <c r="H42" s="1499"/>
      <c r="I42" s="1499"/>
      <c r="J42" s="1499"/>
      <c r="K42" s="1499"/>
      <c r="L42" s="1499"/>
      <c r="M42" s="1499"/>
      <c r="N42" s="1499"/>
      <c r="O42" s="1499"/>
      <c r="P42" s="1499"/>
      <c r="Q42" s="1499"/>
      <c r="R42" s="1499"/>
      <c r="S42" s="1499"/>
      <c r="T42" s="1499"/>
      <c r="U42" s="1499"/>
      <c r="V42" s="1499"/>
      <c r="W42" s="1499"/>
      <c r="X42" s="1499"/>
      <c r="Y42" s="1499"/>
      <c r="Z42" s="1499"/>
      <c r="AA42" s="1499"/>
      <c r="AB42" s="1499"/>
      <c r="AX42" s="596"/>
    </row>
    <row r="43" spans="2:50" s="488" customFormat="1" ht="20.100000000000001" customHeight="1">
      <c r="B43" s="1499" t="s">
        <v>352</v>
      </c>
      <c r="C43" s="1499"/>
      <c r="D43" s="1499"/>
      <c r="E43" s="1499"/>
      <c r="F43" s="1499"/>
      <c r="G43" s="1499"/>
      <c r="H43" s="1499"/>
      <c r="I43" s="1499"/>
      <c r="J43" s="1499"/>
      <c r="K43" s="1499"/>
      <c r="L43" s="1499"/>
      <c r="M43" s="1499"/>
      <c r="N43" s="1499"/>
      <c r="O43" s="1499"/>
      <c r="P43" s="1499"/>
      <c r="Q43" s="1499"/>
      <c r="R43" s="1499"/>
      <c r="S43" s="1499"/>
      <c r="T43" s="1499"/>
      <c r="U43" s="1499"/>
      <c r="V43" s="1499"/>
      <c r="W43" s="1499"/>
      <c r="X43" s="1499"/>
      <c r="Y43" s="1499"/>
      <c r="Z43" s="1499"/>
      <c r="AA43" s="1499"/>
      <c r="AB43" s="1499"/>
      <c r="AX43"/>
    </row>
    <row r="44" spans="2:50" ht="14.1" customHeight="1">
      <c r="AX44" s="488"/>
    </row>
    <row r="45" spans="2:50" ht="14.1" customHeight="1"/>
    <row r="46" spans="2:50" ht="14.1" customHeight="1"/>
    <row r="47" spans="2:50" ht="14.1" customHeight="1"/>
    <row r="48" spans="2:50" ht="14.1" customHeight="1"/>
  </sheetData>
  <mergeCells count="12">
    <mergeCell ref="B43:AB43"/>
    <mergeCell ref="B2:G2"/>
    <mergeCell ref="B42:AB42"/>
    <mergeCell ref="AA4:AB4"/>
    <mergeCell ref="AA21:AB21"/>
    <mergeCell ref="E4:Z4"/>
    <mergeCell ref="E21:Z21"/>
    <mergeCell ref="B40:AB40"/>
    <mergeCell ref="B41:AB41"/>
    <mergeCell ref="AA30:AB30"/>
    <mergeCell ref="B37:AB37"/>
    <mergeCell ref="E30:Z30"/>
  </mergeCells>
  <pageMargins left="0.74803149606299213" right="0.74803149606299213" top="0.98425196850393704" bottom="0.98425196850393704" header="0.51181102362204722" footer="0.51181102362204722"/>
  <pageSetup paperSize="9" scale="53" orientation="landscape" r:id="rId1"/>
  <drawing r:id="rId2"/>
</worksheet>
</file>

<file path=xl/worksheets/sheet2.xml><?xml version="1.0" encoding="utf-8"?>
<worksheet xmlns="http://schemas.openxmlformats.org/spreadsheetml/2006/main" xmlns:r="http://schemas.openxmlformats.org/officeDocument/2006/relationships">
  <sheetPr>
    <tabColor rgb="FFFF0000"/>
  </sheetPr>
  <dimension ref="B2:M8"/>
  <sheetViews>
    <sheetView showGridLines="0" zoomScale="150" zoomScaleNormal="150" zoomScalePageLayoutView="150" workbookViewId="0">
      <selection activeCell="B52" sqref="B52"/>
    </sheetView>
  </sheetViews>
  <sheetFormatPr defaultColWidth="11" defaultRowHeight="15.75"/>
  <cols>
    <col min="1" max="8" width="11" style="903"/>
    <col min="9" max="9" width="22.375" style="903" customWidth="1"/>
    <col min="10" max="264" width="11" style="903"/>
    <col min="265" max="265" width="22.375" style="903" customWidth="1"/>
    <col min="266" max="520" width="11" style="903"/>
    <col min="521" max="521" width="22.375" style="903" customWidth="1"/>
    <col min="522" max="776" width="11" style="903"/>
    <col min="777" max="777" width="22.375" style="903" customWidth="1"/>
    <col min="778" max="1032" width="11" style="903"/>
    <col min="1033" max="1033" width="22.375" style="903" customWidth="1"/>
    <col min="1034" max="1288" width="11" style="903"/>
    <col min="1289" max="1289" width="22.375" style="903" customWidth="1"/>
    <col min="1290" max="1544" width="11" style="903"/>
    <col min="1545" max="1545" width="22.375" style="903" customWidth="1"/>
    <col min="1546" max="1800" width="11" style="903"/>
    <col min="1801" max="1801" width="22.375" style="903" customWidth="1"/>
    <col min="1802" max="2056" width="11" style="903"/>
    <col min="2057" max="2057" width="22.375" style="903" customWidth="1"/>
    <col min="2058" max="2312" width="11" style="903"/>
    <col min="2313" max="2313" width="22.375" style="903" customWidth="1"/>
    <col min="2314" max="2568" width="11" style="903"/>
    <col min="2569" max="2569" width="22.375" style="903" customWidth="1"/>
    <col min="2570" max="2824" width="11" style="903"/>
    <col min="2825" max="2825" width="22.375" style="903" customWidth="1"/>
    <col min="2826" max="3080" width="11" style="903"/>
    <col min="3081" max="3081" width="22.375" style="903" customWidth="1"/>
    <col min="3082" max="3336" width="11" style="903"/>
    <col min="3337" max="3337" width="22.375" style="903" customWidth="1"/>
    <col min="3338" max="3592" width="11" style="903"/>
    <col min="3593" max="3593" width="22.375" style="903" customWidth="1"/>
    <col min="3594" max="3848" width="11" style="903"/>
    <col min="3849" max="3849" width="22.375" style="903" customWidth="1"/>
    <col min="3850" max="4104" width="11" style="903"/>
    <col min="4105" max="4105" width="22.375" style="903" customWidth="1"/>
    <col min="4106" max="4360" width="11" style="903"/>
    <col min="4361" max="4361" width="22.375" style="903" customWidth="1"/>
    <col min="4362" max="4616" width="11" style="903"/>
    <col min="4617" max="4617" width="22.375" style="903" customWidth="1"/>
    <col min="4618" max="4872" width="11" style="903"/>
    <col min="4873" max="4873" width="22.375" style="903" customWidth="1"/>
    <col min="4874" max="5128" width="11" style="903"/>
    <col min="5129" max="5129" width="22.375" style="903" customWidth="1"/>
    <col min="5130" max="5384" width="11" style="903"/>
    <col min="5385" max="5385" width="22.375" style="903" customWidth="1"/>
    <col min="5386" max="5640" width="11" style="903"/>
    <col min="5641" max="5641" width="22.375" style="903" customWidth="1"/>
    <col min="5642" max="5896" width="11" style="903"/>
    <col min="5897" max="5897" width="22.375" style="903" customWidth="1"/>
    <col min="5898" max="6152" width="11" style="903"/>
    <col min="6153" max="6153" width="22.375" style="903" customWidth="1"/>
    <col min="6154" max="6408" width="11" style="903"/>
    <col min="6409" max="6409" width="22.375" style="903" customWidth="1"/>
    <col min="6410" max="6664" width="11" style="903"/>
    <col min="6665" max="6665" width="22.375" style="903" customWidth="1"/>
    <col min="6666" max="6920" width="11" style="903"/>
    <col min="6921" max="6921" width="22.375" style="903" customWidth="1"/>
    <col min="6922" max="7176" width="11" style="903"/>
    <col min="7177" max="7177" width="22.375" style="903" customWidth="1"/>
    <col min="7178" max="7432" width="11" style="903"/>
    <col min="7433" max="7433" width="22.375" style="903" customWidth="1"/>
    <col min="7434" max="7688" width="11" style="903"/>
    <col min="7689" max="7689" width="22.375" style="903" customWidth="1"/>
    <col min="7690" max="7944" width="11" style="903"/>
    <col min="7945" max="7945" width="22.375" style="903" customWidth="1"/>
    <col min="7946" max="8200" width="11" style="903"/>
    <col min="8201" max="8201" width="22.375" style="903" customWidth="1"/>
    <col min="8202" max="8456" width="11" style="903"/>
    <col min="8457" max="8457" width="22.375" style="903" customWidth="1"/>
    <col min="8458" max="8712" width="11" style="903"/>
    <col min="8713" max="8713" width="22.375" style="903" customWidth="1"/>
    <col min="8714" max="8968" width="11" style="903"/>
    <col min="8969" max="8969" width="22.375" style="903" customWidth="1"/>
    <col min="8970" max="9224" width="11" style="903"/>
    <col min="9225" max="9225" width="22.375" style="903" customWidth="1"/>
    <col min="9226" max="9480" width="11" style="903"/>
    <col min="9481" max="9481" width="22.375" style="903" customWidth="1"/>
    <col min="9482" max="9736" width="11" style="903"/>
    <col min="9737" max="9737" width="22.375" style="903" customWidth="1"/>
    <col min="9738" max="9992" width="11" style="903"/>
    <col min="9993" max="9993" width="22.375" style="903" customWidth="1"/>
    <col min="9994" max="10248" width="11" style="903"/>
    <col min="10249" max="10249" width="22.375" style="903" customWidth="1"/>
    <col min="10250" max="10504" width="11" style="903"/>
    <col min="10505" max="10505" width="22.375" style="903" customWidth="1"/>
    <col min="10506" max="10760" width="11" style="903"/>
    <col min="10761" max="10761" width="22.375" style="903" customWidth="1"/>
    <col min="10762" max="11016" width="11" style="903"/>
    <col min="11017" max="11017" width="22.375" style="903" customWidth="1"/>
    <col min="11018" max="11272" width="11" style="903"/>
    <col min="11273" max="11273" width="22.375" style="903" customWidth="1"/>
    <col min="11274" max="11528" width="11" style="903"/>
    <col min="11529" max="11529" width="22.375" style="903" customWidth="1"/>
    <col min="11530" max="11784" width="11" style="903"/>
    <col min="11785" max="11785" width="22.375" style="903" customWidth="1"/>
    <col min="11786" max="12040" width="11" style="903"/>
    <col min="12041" max="12041" width="22.375" style="903" customWidth="1"/>
    <col min="12042" max="12296" width="11" style="903"/>
    <col min="12297" max="12297" width="22.375" style="903" customWidth="1"/>
    <col min="12298" max="12552" width="11" style="903"/>
    <col min="12553" max="12553" width="22.375" style="903" customWidth="1"/>
    <col min="12554" max="12808" width="11" style="903"/>
    <col min="12809" max="12809" width="22.375" style="903" customWidth="1"/>
    <col min="12810" max="13064" width="11" style="903"/>
    <col min="13065" max="13065" width="22.375" style="903" customWidth="1"/>
    <col min="13066" max="13320" width="11" style="903"/>
    <col min="13321" max="13321" width="22.375" style="903" customWidth="1"/>
    <col min="13322" max="13576" width="11" style="903"/>
    <col min="13577" max="13577" width="22.375" style="903" customWidth="1"/>
    <col min="13578" max="13832" width="11" style="903"/>
    <col min="13833" max="13833" width="22.375" style="903" customWidth="1"/>
    <col min="13834" max="14088" width="11" style="903"/>
    <col min="14089" max="14089" width="22.375" style="903" customWidth="1"/>
    <col min="14090" max="14344" width="11" style="903"/>
    <col min="14345" max="14345" width="22.375" style="903" customWidth="1"/>
    <col min="14346" max="14600" width="11" style="903"/>
    <col min="14601" max="14601" width="22.375" style="903" customWidth="1"/>
    <col min="14602" max="14856" width="11" style="903"/>
    <col min="14857" max="14857" width="22.375" style="903" customWidth="1"/>
    <col min="14858" max="15112" width="11" style="903"/>
    <col min="15113" max="15113" width="22.375" style="903" customWidth="1"/>
    <col min="15114" max="15368" width="11" style="903"/>
    <col min="15369" max="15369" width="22.375" style="903" customWidth="1"/>
    <col min="15370" max="15624" width="11" style="903"/>
    <col min="15625" max="15625" width="22.375" style="903" customWidth="1"/>
    <col min="15626" max="15880" width="11" style="903"/>
    <col min="15881" max="15881" width="22.375" style="903" customWidth="1"/>
    <col min="15882" max="16136" width="11" style="903"/>
    <col min="16137" max="16137" width="22.375" style="903" customWidth="1"/>
    <col min="16138" max="16384" width="11" style="903"/>
  </cols>
  <sheetData>
    <row r="2" spans="2:13">
      <c r="B2" s="1496" t="s">
        <v>1102</v>
      </c>
      <c r="C2" s="1496"/>
      <c r="D2" s="1496"/>
      <c r="E2" s="1496"/>
      <c r="F2" s="1496"/>
      <c r="G2" s="1496"/>
      <c r="H2" s="1496"/>
      <c r="I2" s="1496"/>
      <c r="J2" s="1496"/>
      <c r="K2" s="1496"/>
      <c r="L2" s="1496"/>
      <c r="M2" s="1496"/>
    </row>
    <row r="3" spans="2:13" ht="21.95" customHeight="1">
      <c r="B3" s="904"/>
    </row>
    <row r="4" spans="2:13" ht="9" customHeight="1">
      <c r="B4" s="1497" t="s">
        <v>1103</v>
      </c>
      <c r="C4" s="1497"/>
      <c r="D4" s="1497"/>
      <c r="E4" s="1497"/>
      <c r="F4" s="1497"/>
      <c r="G4" s="1497"/>
      <c r="H4" s="1497"/>
      <c r="I4" s="1497"/>
    </row>
    <row r="5" spans="2:13">
      <c r="B5" s="1497"/>
      <c r="C5" s="1497"/>
      <c r="D5" s="1497"/>
      <c r="E5" s="1497"/>
      <c r="F5" s="1497"/>
      <c r="G5" s="1497"/>
      <c r="H5" s="1497"/>
      <c r="I5" s="1497"/>
    </row>
    <row r="6" spans="2:13" ht="45" customHeight="1">
      <c r="B6" s="1497"/>
      <c r="C6" s="1497"/>
      <c r="D6" s="1497"/>
      <c r="E6" s="1497"/>
      <c r="F6" s="1497"/>
      <c r="G6" s="1497"/>
      <c r="H6" s="1497"/>
      <c r="I6" s="1497"/>
    </row>
    <row r="7" spans="2:13" s="1004" customFormat="1"/>
    <row r="8" spans="2:13" ht="57" customHeight="1">
      <c r="B8" s="1498"/>
      <c r="C8" s="1499"/>
      <c r="D8" s="1499"/>
      <c r="E8" s="1499"/>
      <c r="F8" s="1499"/>
      <c r="G8" s="1499"/>
      <c r="H8" s="1499"/>
    </row>
  </sheetData>
  <mergeCells count="3">
    <mergeCell ref="B2:M2"/>
    <mergeCell ref="B4:I6"/>
    <mergeCell ref="B8:H8"/>
  </mergeCells>
  <pageMargins left="0.7" right="0.7" top="0.75" bottom="0.75" header="0.3" footer="0.3"/>
  <pageSetup paperSize="9" scale="75" orientation="landscape" horizontalDpi="4294967292" verticalDpi="4294967292" r:id="rId1"/>
  <colBreaks count="1" manualBreakCount="1">
    <brk id="9" max="1048575" man="1"/>
  </colBreaks>
  <drawing r:id="rId2"/>
</worksheet>
</file>

<file path=xl/worksheets/sheet20.xml><?xml version="1.0" encoding="utf-8"?>
<worksheet xmlns="http://schemas.openxmlformats.org/spreadsheetml/2006/main" xmlns:r="http://schemas.openxmlformats.org/officeDocument/2006/relationships">
  <sheetPr codeName="Feuil19" enableFormatConditionsCalculation="0">
    <tabColor theme="4"/>
    <pageSetUpPr fitToPage="1"/>
  </sheetPr>
  <dimension ref="B2:I142"/>
  <sheetViews>
    <sheetView showGridLines="0" topLeftCell="A64" zoomScale="125" zoomScaleNormal="125" zoomScalePageLayoutView="125" workbookViewId="0"/>
  </sheetViews>
  <sheetFormatPr defaultColWidth="11" defaultRowHeight="20.100000000000001" customHeight="1"/>
  <cols>
    <col min="1" max="1" width="5.5" customWidth="1"/>
    <col min="2" max="2" width="59" customWidth="1"/>
    <col min="3" max="4" width="11.125" customWidth="1"/>
    <col min="5" max="5" width="15.125" customWidth="1"/>
    <col min="6" max="8" width="11.125" customWidth="1"/>
    <col min="9" max="9" width="12.5" customWidth="1"/>
  </cols>
  <sheetData>
    <row r="2" spans="2:9" ht="20.100000000000001" customHeight="1">
      <c r="B2" s="1496" t="str">
        <f>UPPER("Consolidated statement of changes in shareholders' equity - Group share")</f>
        <v>CONSOLIDATED STATEMENT OF CHANGES IN SHAREHOLDERS' EQUITY - GROUP SHARE</v>
      </c>
      <c r="C2" s="1496"/>
      <c r="D2" s="1496"/>
      <c r="E2" s="1496"/>
      <c r="F2" s="1496"/>
      <c r="G2" s="1496"/>
      <c r="H2" s="1496"/>
      <c r="I2" s="1496"/>
    </row>
    <row r="4" spans="2:9" ht="20.100000000000001" customHeight="1">
      <c r="B4" s="10" t="s">
        <v>14</v>
      </c>
      <c r="C4" s="1511" t="s">
        <v>97</v>
      </c>
      <c r="D4" s="1511"/>
      <c r="E4" s="1512" t="s">
        <v>98</v>
      </c>
      <c r="F4" s="1512" t="s">
        <v>99</v>
      </c>
      <c r="G4" s="1511" t="s">
        <v>70</v>
      </c>
      <c r="H4" s="1511"/>
      <c r="I4" s="1512" t="s">
        <v>100</v>
      </c>
    </row>
    <row r="5" spans="2:9" ht="20.100000000000001" customHeight="1">
      <c r="B5" s="3"/>
      <c r="C5" s="3" t="s">
        <v>101</v>
      </c>
      <c r="D5" s="3" t="s">
        <v>102</v>
      </c>
      <c r="E5" s="1513"/>
      <c r="F5" s="1513"/>
      <c r="G5" s="3" t="s">
        <v>101</v>
      </c>
      <c r="H5" s="3" t="s">
        <v>102</v>
      </c>
      <c r="I5" s="1513"/>
    </row>
    <row r="6" spans="2:9" ht="20.100000000000001" customHeight="1">
      <c r="B6" s="308" t="s">
        <v>195</v>
      </c>
      <c r="C6" s="217">
        <v>2363767313</v>
      </c>
      <c r="D6" s="216">
        <v>7447</v>
      </c>
      <c r="E6" s="216">
        <v>86461</v>
      </c>
      <c r="F6" s="216">
        <v>-2884</v>
      </c>
      <c r="G6" s="216">
        <v>-109554173</v>
      </c>
      <c r="H6" s="216">
        <v>-4357</v>
      </c>
      <c r="I6" s="216">
        <v>86667</v>
      </c>
    </row>
    <row r="7" spans="2:9" ht="20.100000000000001" customHeight="1">
      <c r="B7" s="21" t="s">
        <v>103</v>
      </c>
      <c r="C7" s="59" t="s">
        <v>15</v>
      </c>
      <c r="D7" s="60" t="s">
        <v>15</v>
      </c>
      <c r="E7" s="60">
        <v>-6728</v>
      </c>
      <c r="F7" s="62" t="s">
        <v>15</v>
      </c>
      <c r="G7" s="62" t="s">
        <v>15</v>
      </c>
      <c r="H7" s="62" t="s">
        <v>15</v>
      </c>
      <c r="I7" s="24">
        <v>-6728</v>
      </c>
    </row>
    <row r="8" spans="2:9" ht="20.100000000000001" customHeight="1">
      <c r="B8" s="21" t="s">
        <v>112</v>
      </c>
      <c r="C8" s="59" t="s">
        <v>15</v>
      </c>
      <c r="D8" s="60" t="s">
        <v>15</v>
      </c>
      <c r="E8" s="60">
        <v>13648</v>
      </c>
      <c r="F8" s="62" t="s">
        <v>15</v>
      </c>
      <c r="G8" s="62" t="s">
        <v>15</v>
      </c>
      <c r="H8" s="62" t="s">
        <v>15</v>
      </c>
      <c r="I8" s="24">
        <v>13648</v>
      </c>
    </row>
    <row r="9" spans="2:9" ht="20.100000000000001" customHeight="1">
      <c r="B9" s="21" t="s">
        <v>109</v>
      </c>
      <c r="C9" s="59" t="s">
        <v>15</v>
      </c>
      <c r="D9" s="60" t="s">
        <v>15</v>
      </c>
      <c r="E9" s="60">
        <v>-987</v>
      </c>
      <c r="F9" s="62">
        <v>1187</v>
      </c>
      <c r="G9" s="62" t="s">
        <v>15</v>
      </c>
      <c r="H9" s="62" t="s">
        <v>15</v>
      </c>
      <c r="I9" s="24">
        <v>200</v>
      </c>
    </row>
    <row r="10" spans="2:9" ht="20.100000000000001" customHeight="1">
      <c r="B10" s="21" t="s">
        <v>104</v>
      </c>
      <c r="C10" s="59">
        <v>2165833</v>
      </c>
      <c r="D10" s="60">
        <v>7</v>
      </c>
      <c r="E10" s="60">
        <v>34</v>
      </c>
      <c r="F10" s="62" t="s">
        <v>15</v>
      </c>
      <c r="G10" s="62" t="s">
        <v>15</v>
      </c>
      <c r="H10" s="62" t="s">
        <v>15</v>
      </c>
      <c r="I10" s="24">
        <v>41</v>
      </c>
    </row>
    <row r="11" spans="2:9" ht="20.100000000000001" customHeight="1">
      <c r="B11" s="21" t="s">
        <v>105</v>
      </c>
      <c r="C11" s="59" t="s">
        <v>15</v>
      </c>
      <c r="D11" s="60" t="s">
        <v>15</v>
      </c>
      <c r="E11" s="60" t="s">
        <v>15</v>
      </c>
      <c r="F11" s="62" t="s">
        <v>15</v>
      </c>
      <c r="G11" s="62">
        <v>-1800000</v>
      </c>
      <c r="H11" s="62">
        <v>-88</v>
      </c>
      <c r="I11" s="24">
        <v>-88</v>
      </c>
    </row>
    <row r="12" spans="2:9" ht="20.100000000000001" customHeight="1">
      <c r="B12" s="21" t="s">
        <v>184</v>
      </c>
      <c r="C12" s="59" t="s">
        <v>15</v>
      </c>
      <c r="D12" s="60" t="s">
        <v>15</v>
      </c>
      <c r="E12" s="60">
        <v>-171</v>
      </c>
      <c r="F12" s="62" t="s">
        <v>15</v>
      </c>
      <c r="G12" s="62">
        <v>2962534</v>
      </c>
      <c r="H12" s="62">
        <v>171</v>
      </c>
      <c r="I12" s="24" t="s">
        <v>15</v>
      </c>
    </row>
    <row r="13" spans="2:9" ht="20.100000000000001" customHeight="1">
      <c r="B13" s="21" t="s">
        <v>110</v>
      </c>
      <c r="C13" s="59" t="s">
        <v>15</v>
      </c>
      <c r="D13" s="60" t="s">
        <v>15</v>
      </c>
      <c r="E13" s="60">
        <v>188</v>
      </c>
      <c r="F13" s="62" t="s">
        <v>15</v>
      </c>
      <c r="G13" s="62" t="s">
        <v>15</v>
      </c>
      <c r="H13" s="62" t="s">
        <v>15</v>
      </c>
      <c r="I13" s="24">
        <v>188</v>
      </c>
    </row>
    <row r="14" spans="2:9" ht="20.100000000000001" customHeight="1">
      <c r="B14" s="21" t="s">
        <v>106</v>
      </c>
      <c r="C14" s="59" t="s">
        <v>15</v>
      </c>
      <c r="D14" s="60" t="s">
        <v>15</v>
      </c>
      <c r="E14" s="60" t="s">
        <v>15</v>
      </c>
      <c r="F14" s="62" t="s">
        <v>15</v>
      </c>
      <c r="G14" s="62" t="s">
        <v>15</v>
      </c>
      <c r="H14" s="62" t="s">
        <v>15</v>
      </c>
      <c r="I14" s="24" t="s">
        <v>15</v>
      </c>
    </row>
    <row r="15" spans="2:9" ht="20.100000000000001" customHeight="1">
      <c r="B15" s="21" t="s">
        <v>107</v>
      </c>
      <c r="C15" s="59" t="s">
        <v>15</v>
      </c>
      <c r="D15" s="60" t="s">
        <v>15</v>
      </c>
      <c r="E15" s="60" t="s">
        <v>15</v>
      </c>
      <c r="F15" s="62" t="s">
        <v>15</v>
      </c>
      <c r="G15" s="62" t="s">
        <v>15</v>
      </c>
      <c r="H15" s="62" t="s">
        <v>15</v>
      </c>
      <c r="I15" s="24" t="s">
        <v>15</v>
      </c>
    </row>
    <row r="16" spans="2:9" ht="20.100000000000001" customHeight="1">
      <c r="B16" s="21" t="s">
        <v>108</v>
      </c>
      <c r="C16" s="59" t="s">
        <v>15</v>
      </c>
      <c r="D16" s="60" t="s">
        <v>15</v>
      </c>
      <c r="E16" s="60">
        <v>20</v>
      </c>
      <c r="F16" s="62">
        <v>1</v>
      </c>
      <c r="G16" s="62" t="s">
        <v>15</v>
      </c>
      <c r="H16" s="62" t="s">
        <v>15</v>
      </c>
      <c r="I16" s="24">
        <v>21</v>
      </c>
    </row>
    <row r="17" spans="2:9" ht="20.100000000000001" customHeight="1">
      <c r="B17" s="43" t="s">
        <v>111</v>
      </c>
      <c r="C17" s="63" t="s">
        <v>15</v>
      </c>
      <c r="D17" s="64" t="s">
        <v>15</v>
      </c>
      <c r="E17" s="64">
        <v>20</v>
      </c>
      <c r="F17" s="66" t="s">
        <v>15</v>
      </c>
      <c r="G17" s="66" t="s">
        <v>15</v>
      </c>
      <c r="H17" s="66" t="s">
        <v>15</v>
      </c>
      <c r="I17" s="86">
        <v>20</v>
      </c>
    </row>
    <row r="18" spans="2:9" ht="20.100000000000001" customHeight="1">
      <c r="B18" s="98" t="s">
        <v>174</v>
      </c>
      <c r="C18" s="217">
        <v>2365933146</v>
      </c>
      <c r="D18" s="216">
        <v>7454</v>
      </c>
      <c r="E18" s="216">
        <v>92485</v>
      </c>
      <c r="F18" s="216">
        <v>-1696</v>
      </c>
      <c r="G18" s="216">
        <v>-108391639</v>
      </c>
      <c r="H18" s="216">
        <v>-4274</v>
      </c>
      <c r="I18" s="216">
        <v>93969</v>
      </c>
    </row>
    <row r="19" spans="2:9" ht="20.100000000000001" customHeight="1">
      <c r="B19" s="21" t="s">
        <v>103</v>
      </c>
      <c r="C19" s="59" t="s">
        <v>15</v>
      </c>
      <c r="D19" s="60" t="s">
        <v>15</v>
      </c>
      <c r="E19" s="60">
        <v>-7116</v>
      </c>
      <c r="F19" s="62" t="s">
        <v>15</v>
      </c>
      <c r="G19" s="62" t="s">
        <v>15</v>
      </c>
      <c r="H19" s="62" t="s">
        <v>15</v>
      </c>
      <c r="I19" s="24">
        <v>-7116</v>
      </c>
    </row>
    <row r="20" spans="2:9" ht="20.100000000000001" customHeight="1">
      <c r="B20" s="21" t="s">
        <v>151</v>
      </c>
      <c r="C20" s="59" t="s">
        <v>15</v>
      </c>
      <c r="D20" s="60" t="s">
        <v>15</v>
      </c>
      <c r="E20" s="60">
        <v>11228</v>
      </c>
      <c r="F20" s="62" t="s">
        <v>15</v>
      </c>
      <c r="G20" s="62" t="s">
        <v>15</v>
      </c>
      <c r="H20" s="62" t="s">
        <v>15</v>
      </c>
      <c r="I20" s="24">
        <v>11228</v>
      </c>
    </row>
    <row r="21" spans="2:9" ht="20.100000000000001" customHeight="1">
      <c r="B21" s="21" t="s">
        <v>109</v>
      </c>
      <c r="C21" s="59" t="s">
        <v>15</v>
      </c>
      <c r="D21" s="60" t="s">
        <v>15</v>
      </c>
      <c r="E21" s="60">
        <v>473</v>
      </c>
      <c r="F21" s="62">
        <v>492</v>
      </c>
      <c r="G21" s="62" t="s">
        <v>15</v>
      </c>
      <c r="H21" s="62" t="s">
        <v>15</v>
      </c>
      <c r="I21" s="24">
        <v>965</v>
      </c>
    </row>
    <row r="22" spans="2:9" ht="20.100000000000001" customHeight="1">
      <c r="B22" s="21" t="s">
        <v>104</v>
      </c>
      <c r="C22" s="59">
        <v>11745014</v>
      </c>
      <c r="D22" s="60">
        <v>39</v>
      </c>
      <c r="E22" s="60">
        <v>446</v>
      </c>
      <c r="F22" s="62" t="s">
        <v>15</v>
      </c>
      <c r="G22" s="62" t="s">
        <v>15</v>
      </c>
      <c r="H22" s="62" t="s">
        <v>15</v>
      </c>
      <c r="I22" s="24">
        <v>485</v>
      </c>
    </row>
    <row r="23" spans="2:9" ht="20.100000000000001" customHeight="1">
      <c r="B23" s="21" t="s">
        <v>105</v>
      </c>
      <c r="C23" s="59" t="s">
        <v>15</v>
      </c>
      <c r="D23" s="60" t="s">
        <v>15</v>
      </c>
      <c r="E23" s="60" t="s">
        <v>15</v>
      </c>
      <c r="F23" s="62" t="s">
        <v>15</v>
      </c>
      <c r="G23" s="62">
        <v>-4414200</v>
      </c>
      <c r="H23" s="62">
        <v>-238</v>
      </c>
      <c r="I23" s="24">
        <v>-238</v>
      </c>
    </row>
    <row r="24" spans="2:9" ht="20.100000000000001" customHeight="1">
      <c r="B24" s="21" t="s">
        <v>184</v>
      </c>
      <c r="C24" s="59" t="s">
        <v>15</v>
      </c>
      <c r="D24" s="60" t="s">
        <v>15</v>
      </c>
      <c r="E24" s="60">
        <v>-209</v>
      </c>
      <c r="F24" s="62" t="s">
        <v>15</v>
      </c>
      <c r="G24" s="62">
        <v>3591391</v>
      </c>
      <c r="H24" s="62">
        <v>209</v>
      </c>
      <c r="I24" s="24" t="s">
        <v>15</v>
      </c>
    </row>
    <row r="25" spans="2:9" ht="20.100000000000001" customHeight="1">
      <c r="B25" s="21" t="s">
        <v>110</v>
      </c>
      <c r="C25" s="59" t="s">
        <v>15</v>
      </c>
      <c r="D25" s="60" t="s">
        <v>15</v>
      </c>
      <c r="E25" s="60">
        <v>189</v>
      </c>
      <c r="F25" s="62" t="s">
        <v>15</v>
      </c>
      <c r="G25" s="62" t="s">
        <v>15</v>
      </c>
      <c r="H25" s="62" t="s">
        <v>15</v>
      </c>
      <c r="I25" s="24">
        <v>189</v>
      </c>
    </row>
    <row r="26" spans="2:9" ht="20.100000000000001" customHeight="1">
      <c r="B26" s="21" t="s">
        <v>106</v>
      </c>
      <c r="C26" s="59" t="s">
        <v>15</v>
      </c>
      <c r="D26" s="60" t="s">
        <v>15</v>
      </c>
      <c r="E26" s="60" t="s">
        <v>15</v>
      </c>
      <c r="F26" s="62" t="s">
        <v>15</v>
      </c>
      <c r="G26" s="62" t="s">
        <v>15</v>
      </c>
      <c r="H26" s="62" t="s">
        <v>15</v>
      </c>
      <c r="I26" s="24" t="s">
        <v>15</v>
      </c>
    </row>
    <row r="27" spans="2:9" ht="20.100000000000001" customHeight="1">
      <c r="B27" s="21" t="s">
        <v>107</v>
      </c>
      <c r="C27" s="59" t="s">
        <v>15</v>
      </c>
      <c r="D27" s="60" t="s">
        <v>15</v>
      </c>
      <c r="E27" s="60" t="s">
        <v>15</v>
      </c>
      <c r="F27" s="62" t="s">
        <v>15</v>
      </c>
      <c r="G27" s="62" t="s">
        <v>15</v>
      </c>
      <c r="H27" s="62" t="s">
        <v>15</v>
      </c>
      <c r="I27" s="24" t="s">
        <v>15</v>
      </c>
    </row>
    <row r="28" spans="2:9" ht="20.100000000000001" customHeight="1">
      <c r="B28" s="21" t="s">
        <v>108</v>
      </c>
      <c r="C28" s="59" t="s">
        <v>15</v>
      </c>
      <c r="D28" s="60" t="s">
        <v>15</v>
      </c>
      <c r="E28" s="60">
        <v>749</v>
      </c>
      <c r="F28" s="62">
        <v>1</v>
      </c>
      <c r="G28" s="62" t="s">
        <v>15</v>
      </c>
      <c r="H28" s="62" t="s">
        <v>15</v>
      </c>
      <c r="I28" s="24">
        <v>750</v>
      </c>
    </row>
    <row r="29" spans="2:9" ht="20.100000000000001" customHeight="1">
      <c r="B29" s="43" t="s">
        <v>111</v>
      </c>
      <c r="C29" s="63" t="s">
        <v>15</v>
      </c>
      <c r="D29" s="64" t="s">
        <v>15</v>
      </c>
      <c r="E29" s="64">
        <v>9</v>
      </c>
      <c r="F29" s="66" t="s">
        <v>15</v>
      </c>
      <c r="G29" s="66" t="s">
        <v>15</v>
      </c>
      <c r="H29" s="66" t="s">
        <v>15</v>
      </c>
      <c r="I29" s="86">
        <v>9</v>
      </c>
    </row>
    <row r="30" spans="2:9" ht="20.100000000000001" customHeight="1">
      <c r="B30" s="87" t="s">
        <v>175</v>
      </c>
      <c r="C30" s="217">
        <v>2377678160</v>
      </c>
      <c r="D30" s="216">
        <v>7493</v>
      </c>
      <c r="E30" s="216">
        <v>98254</v>
      </c>
      <c r="F30" s="216">
        <v>-1203</v>
      </c>
      <c r="G30" s="216">
        <v>-109214448</v>
      </c>
      <c r="H30" s="216">
        <v>-4303</v>
      </c>
      <c r="I30" s="216">
        <v>100241</v>
      </c>
    </row>
    <row r="31" spans="2:9" ht="20.100000000000001" customHeight="1">
      <c r="B31" s="21" t="s">
        <v>103</v>
      </c>
      <c r="C31" s="59" t="s">
        <v>15</v>
      </c>
      <c r="D31" s="60" t="s">
        <v>15</v>
      </c>
      <c r="E31" s="60">
        <v>-7378</v>
      </c>
      <c r="F31" s="62" t="s">
        <v>15</v>
      </c>
      <c r="G31" s="62" t="s">
        <v>15</v>
      </c>
      <c r="H31" s="62" t="s">
        <v>15</v>
      </c>
      <c r="I31" s="24">
        <v>-7378</v>
      </c>
    </row>
    <row r="32" spans="2:9" ht="20.100000000000001" customHeight="1">
      <c r="B32" s="21" t="s">
        <v>170</v>
      </c>
      <c r="C32" s="59" t="s">
        <v>15</v>
      </c>
      <c r="D32" s="60" t="s">
        <v>15</v>
      </c>
      <c r="E32" s="60">
        <v>4244</v>
      </c>
      <c r="F32" s="62" t="s">
        <v>15</v>
      </c>
      <c r="G32" s="62" t="s">
        <v>15</v>
      </c>
      <c r="H32" s="62" t="s">
        <v>15</v>
      </c>
      <c r="I32" s="24">
        <v>4244</v>
      </c>
    </row>
    <row r="33" spans="2:9" ht="20.100000000000001" customHeight="1">
      <c r="B33" s="21" t="s">
        <v>109</v>
      </c>
      <c r="C33" s="59" t="s">
        <v>15</v>
      </c>
      <c r="D33" s="60" t="s">
        <v>15</v>
      </c>
      <c r="E33" s="60">
        <v>-907</v>
      </c>
      <c r="F33" s="62">
        <v>-6275</v>
      </c>
      <c r="G33" s="62" t="s">
        <v>15</v>
      </c>
      <c r="H33" s="62" t="s">
        <v>15</v>
      </c>
      <c r="I33" s="24">
        <v>-7182</v>
      </c>
    </row>
    <row r="34" spans="2:9" ht="20.100000000000001" customHeight="1">
      <c r="B34" s="21" t="s">
        <v>104</v>
      </c>
      <c r="C34" s="59">
        <v>7589365</v>
      </c>
      <c r="D34" s="60">
        <v>25</v>
      </c>
      <c r="E34" s="60">
        <v>395</v>
      </c>
      <c r="F34" s="62" t="s">
        <v>15</v>
      </c>
      <c r="G34" s="62" t="s">
        <v>15</v>
      </c>
      <c r="H34" s="62" t="s">
        <v>15</v>
      </c>
      <c r="I34" s="24">
        <v>420</v>
      </c>
    </row>
    <row r="35" spans="2:9" ht="20.100000000000001" customHeight="1">
      <c r="B35" s="21" t="s">
        <v>105</v>
      </c>
      <c r="C35" s="59" t="s">
        <v>15</v>
      </c>
      <c r="D35" s="60" t="s">
        <v>15</v>
      </c>
      <c r="E35" s="60" t="s">
        <v>15</v>
      </c>
      <c r="F35" s="62" t="s">
        <v>15</v>
      </c>
      <c r="G35" s="62">
        <v>-4386300</v>
      </c>
      <c r="H35" s="62">
        <v>-283</v>
      </c>
      <c r="I35" s="24">
        <v>-283</v>
      </c>
    </row>
    <row r="36" spans="2:9" ht="20.100000000000001" customHeight="1">
      <c r="B36" s="21" t="s">
        <v>184</v>
      </c>
      <c r="C36" s="59" t="s">
        <v>15</v>
      </c>
      <c r="D36" s="60" t="s">
        <v>15</v>
      </c>
      <c r="E36" s="60">
        <v>-232</v>
      </c>
      <c r="F36" s="62" t="s">
        <v>15</v>
      </c>
      <c r="G36" s="62">
        <v>4239335</v>
      </c>
      <c r="H36" s="62">
        <v>232</v>
      </c>
      <c r="I36" s="24" t="s">
        <v>15</v>
      </c>
    </row>
    <row r="37" spans="2:9" ht="20.100000000000001" customHeight="1">
      <c r="B37" s="21" t="s">
        <v>110</v>
      </c>
      <c r="C37" s="59" t="s">
        <v>15</v>
      </c>
      <c r="D37" s="60" t="s">
        <v>15</v>
      </c>
      <c r="E37" s="60">
        <v>114</v>
      </c>
      <c r="F37" s="62" t="s">
        <v>15</v>
      </c>
      <c r="G37" s="62" t="s">
        <v>15</v>
      </c>
      <c r="H37" s="62" t="s">
        <v>15</v>
      </c>
      <c r="I37" s="24">
        <v>114</v>
      </c>
    </row>
    <row r="38" spans="2:9" ht="20.100000000000001" customHeight="1">
      <c r="B38" s="21" t="s">
        <v>106</v>
      </c>
      <c r="C38" s="59" t="s">
        <v>15</v>
      </c>
      <c r="D38" s="60" t="s">
        <v>15</v>
      </c>
      <c r="E38" s="60" t="s">
        <v>15</v>
      </c>
      <c r="F38" s="62" t="s">
        <v>15</v>
      </c>
      <c r="G38" s="62" t="s">
        <v>15</v>
      </c>
      <c r="H38" s="62" t="s">
        <v>15</v>
      </c>
      <c r="I38" s="24" t="s">
        <v>15</v>
      </c>
    </row>
    <row r="39" spans="2:9" ht="20.100000000000001" customHeight="1">
      <c r="B39" s="21" t="s">
        <v>107</v>
      </c>
      <c r="C39" s="59" t="s">
        <v>15</v>
      </c>
      <c r="D39" s="60" t="s">
        <v>15</v>
      </c>
      <c r="E39" s="60" t="s">
        <v>15</v>
      </c>
      <c r="F39" s="62" t="s">
        <v>15</v>
      </c>
      <c r="G39" s="62" t="s">
        <v>15</v>
      </c>
      <c r="H39" s="62" t="s">
        <v>15</v>
      </c>
      <c r="I39" s="24" t="s">
        <v>15</v>
      </c>
    </row>
    <row r="40" spans="2:9" ht="20.100000000000001" customHeight="1">
      <c r="B40" s="21" t="s">
        <v>108</v>
      </c>
      <c r="C40" s="59" t="s">
        <v>15</v>
      </c>
      <c r="D40" s="60" t="s">
        <v>15</v>
      </c>
      <c r="E40" s="60">
        <v>148</v>
      </c>
      <c r="F40" s="62">
        <v>-2</v>
      </c>
      <c r="G40" s="62" t="s">
        <v>15</v>
      </c>
      <c r="H40" s="62" t="s">
        <v>15</v>
      </c>
      <c r="I40" s="24">
        <v>146</v>
      </c>
    </row>
    <row r="41" spans="2:9" ht="20.100000000000001" customHeight="1">
      <c r="B41" s="43" t="s">
        <v>111</v>
      </c>
      <c r="C41" s="63" t="s">
        <v>15</v>
      </c>
      <c r="D41" s="64" t="s">
        <v>15</v>
      </c>
      <c r="E41" s="64">
        <v>8</v>
      </c>
      <c r="F41" s="66" t="s">
        <v>15</v>
      </c>
      <c r="G41" s="66" t="s">
        <v>15</v>
      </c>
      <c r="H41" s="66" t="s">
        <v>15</v>
      </c>
      <c r="I41" s="86">
        <v>8</v>
      </c>
    </row>
    <row r="42" spans="2:9" ht="20.100000000000001" customHeight="1">
      <c r="B42" s="87" t="s">
        <v>176</v>
      </c>
      <c r="C42" s="217">
        <v>2385267525</v>
      </c>
      <c r="D42" s="216">
        <v>7518</v>
      </c>
      <c r="E42" s="216">
        <v>94646</v>
      </c>
      <c r="F42" s="216">
        <v>-7480</v>
      </c>
      <c r="G42" s="216">
        <v>-109361413</v>
      </c>
      <c r="H42" s="216">
        <v>-4354</v>
      </c>
      <c r="I42" s="216">
        <v>90330</v>
      </c>
    </row>
    <row r="43" spans="2:9" ht="20.100000000000001" customHeight="1">
      <c r="B43" s="21" t="s">
        <v>103</v>
      </c>
      <c r="C43" s="59" t="s">
        <v>15</v>
      </c>
      <c r="D43" s="60" t="s">
        <v>15</v>
      </c>
      <c r="E43" s="60">
        <v>-6303</v>
      </c>
      <c r="F43" s="62" t="s">
        <v>15</v>
      </c>
      <c r="G43" s="62" t="s">
        <v>15</v>
      </c>
      <c r="H43" s="62" t="s">
        <v>15</v>
      </c>
      <c r="I43" s="24">
        <v>-6303</v>
      </c>
    </row>
    <row r="44" spans="2:9" ht="20.100000000000001" customHeight="1">
      <c r="B44" s="21" t="s">
        <v>206</v>
      </c>
      <c r="C44" s="59" t="s">
        <v>15</v>
      </c>
      <c r="D44" s="60" t="s">
        <v>15</v>
      </c>
      <c r="E44" s="60">
        <v>5087</v>
      </c>
      <c r="F44" s="62" t="s">
        <v>15</v>
      </c>
      <c r="G44" s="62" t="s">
        <v>15</v>
      </c>
      <c r="H44" s="62" t="s">
        <v>15</v>
      </c>
      <c r="I44" s="24">
        <v>5087</v>
      </c>
    </row>
    <row r="45" spans="2:9" ht="20.100000000000001" customHeight="1">
      <c r="B45" s="21" t="s">
        <v>109</v>
      </c>
      <c r="C45" s="59" t="s">
        <v>15</v>
      </c>
      <c r="D45" s="60" t="s">
        <v>15</v>
      </c>
      <c r="E45" s="60">
        <v>185</v>
      </c>
      <c r="F45" s="62">
        <v>-4639</v>
      </c>
      <c r="G45" s="62" t="s">
        <v>15</v>
      </c>
      <c r="H45" s="62" t="s">
        <v>15</v>
      </c>
      <c r="I45" s="24">
        <v>-4454</v>
      </c>
    </row>
    <row r="46" spans="2:9" ht="20.100000000000001" customHeight="1">
      <c r="B46" s="21" t="s">
        <v>104</v>
      </c>
      <c r="C46" s="59">
        <v>54790358</v>
      </c>
      <c r="D46" s="60">
        <v>152</v>
      </c>
      <c r="E46" s="60">
        <v>2159</v>
      </c>
      <c r="F46" s="62" t="s">
        <v>15</v>
      </c>
      <c r="G46" s="62" t="s">
        <v>15</v>
      </c>
      <c r="H46" s="62" t="s">
        <v>15</v>
      </c>
      <c r="I46" s="24">
        <v>2311</v>
      </c>
    </row>
    <row r="47" spans="2:9" ht="20.100000000000001" customHeight="1">
      <c r="B47" s="21" t="s">
        <v>105</v>
      </c>
      <c r="C47" s="59" t="s">
        <v>15</v>
      </c>
      <c r="D47" s="60" t="s">
        <v>15</v>
      </c>
      <c r="E47" s="60" t="s">
        <v>15</v>
      </c>
      <c r="F47" s="62" t="s">
        <v>15</v>
      </c>
      <c r="G47" s="62">
        <v>-4711935</v>
      </c>
      <c r="H47" s="62">
        <v>-237</v>
      </c>
      <c r="I47" s="24">
        <v>-237</v>
      </c>
    </row>
    <row r="48" spans="2:9" ht="20.100000000000001" customHeight="1">
      <c r="B48" s="21" t="s">
        <v>223</v>
      </c>
      <c r="C48" s="59" t="s">
        <v>15</v>
      </c>
      <c r="D48" s="60" t="s">
        <v>15</v>
      </c>
      <c r="E48" s="60">
        <v>-6</v>
      </c>
      <c r="F48" s="62" t="s">
        <v>15</v>
      </c>
      <c r="G48" s="62">
        <v>105590</v>
      </c>
      <c r="H48" s="62">
        <v>6</v>
      </c>
      <c r="I48" s="24" t="s">
        <v>15</v>
      </c>
    </row>
    <row r="49" spans="2:9" ht="20.100000000000001" customHeight="1">
      <c r="B49" s="21" t="s">
        <v>110</v>
      </c>
      <c r="C49" s="59" t="s">
        <v>15</v>
      </c>
      <c r="D49" s="60" t="s">
        <v>15</v>
      </c>
      <c r="E49" s="60">
        <v>101</v>
      </c>
      <c r="F49" s="62" t="s">
        <v>15</v>
      </c>
      <c r="G49" s="62" t="s">
        <v>15</v>
      </c>
      <c r="H49" s="62" t="s">
        <v>15</v>
      </c>
      <c r="I49" s="24">
        <v>101</v>
      </c>
    </row>
    <row r="50" spans="2:9" ht="20.100000000000001" customHeight="1">
      <c r="B50" s="21" t="s">
        <v>106</v>
      </c>
      <c r="C50" s="59" t="s">
        <v>15</v>
      </c>
      <c r="D50" s="60" t="s">
        <v>15</v>
      </c>
      <c r="E50" s="60" t="s">
        <v>15</v>
      </c>
      <c r="F50" s="62" t="s">
        <v>15</v>
      </c>
      <c r="G50" s="62" t="s">
        <v>15</v>
      </c>
      <c r="H50" s="62" t="s">
        <v>15</v>
      </c>
      <c r="I50" s="24" t="s">
        <v>15</v>
      </c>
    </row>
    <row r="51" spans="2:9" ht="20.100000000000001" customHeight="1">
      <c r="B51" s="21" t="s">
        <v>221</v>
      </c>
      <c r="C51" s="59" t="s">
        <v>15</v>
      </c>
      <c r="D51" s="60" t="s">
        <v>15</v>
      </c>
      <c r="E51" s="60">
        <v>5616</v>
      </c>
      <c r="F51" s="62" t="s">
        <v>15</v>
      </c>
      <c r="G51" s="62" t="s">
        <v>15</v>
      </c>
      <c r="H51" s="62" t="s">
        <v>15</v>
      </c>
      <c r="I51" s="24">
        <v>5616</v>
      </c>
    </row>
    <row r="52" spans="2:9" ht="20.100000000000001" customHeight="1">
      <c r="B52" s="21" t="s">
        <v>222</v>
      </c>
      <c r="C52" s="59" t="s">
        <v>15</v>
      </c>
      <c r="D52" s="60" t="s">
        <v>15</v>
      </c>
      <c r="E52" s="60">
        <v>-114</v>
      </c>
      <c r="F52" s="62" t="s">
        <v>15</v>
      </c>
      <c r="G52" s="62" t="s">
        <v>15</v>
      </c>
      <c r="H52" s="62" t="s">
        <v>15</v>
      </c>
      <c r="I52" s="24">
        <v>-114</v>
      </c>
    </row>
    <row r="53" spans="2:9" ht="20.100000000000001" customHeight="1">
      <c r="B53" s="43" t="s">
        <v>108</v>
      </c>
      <c r="C53" s="63" t="s">
        <v>15</v>
      </c>
      <c r="D53" s="64" t="s">
        <v>15</v>
      </c>
      <c r="E53" s="64">
        <v>23</v>
      </c>
      <c r="F53" s="66" t="s">
        <v>15</v>
      </c>
      <c r="G53" s="66" t="s">
        <v>15</v>
      </c>
      <c r="H53" s="66" t="s">
        <v>15</v>
      </c>
      <c r="I53" s="86">
        <v>23</v>
      </c>
    </row>
    <row r="54" spans="2:9" s="488" customFormat="1" ht="20.100000000000001" customHeight="1">
      <c r="B54" s="43" t="s">
        <v>111</v>
      </c>
      <c r="C54" s="63" t="s">
        <v>15</v>
      </c>
      <c r="D54" s="64" t="s">
        <v>15</v>
      </c>
      <c r="E54" s="64">
        <v>134</v>
      </c>
      <c r="F54" s="66" t="s">
        <v>15</v>
      </c>
      <c r="G54" s="66" t="s">
        <v>15</v>
      </c>
      <c r="H54" s="66" t="s">
        <v>15</v>
      </c>
      <c r="I54" s="86">
        <v>134</v>
      </c>
    </row>
    <row r="55" spans="2:9" ht="20.100000000000001" customHeight="1">
      <c r="B55" s="89" t="s">
        <v>205</v>
      </c>
      <c r="C55" s="90">
        <v>2440057883</v>
      </c>
      <c r="D55" s="91">
        <v>7670</v>
      </c>
      <c r="E55" s="91">
        <v>101528</v>
      </c>
      <c r="F55" s="91">
        <v>-12119</v>
      </c>
      <c r="G55" s="91">
        <v>-113967758</v>
      </c>
      <c r="H55" s="91">
        <v>-4585</v>
      </c>
      <c r="I55" s="91">
        <v>92494</v>
      </c>
    </row>
    <row r="56" spans="2:9" s="576" customFormat="1" ht="20.100000000000001" customHeight="1">
      <c r="B56" s="21" t="s">
        <v>103</v>
      </c>
      <c r="C56" s="59" t="s">
        <v>15</v>
      </c>
      <c r="D56" s="60" t="s">
        <v>15</v>
      </c>
      <c r="E56" s="60">
        <v>-6512</v>
      </c>
      <c r="F56" s="62" t="s">
        <v>15</v>
      </c>
      <c r="G56" s="62" t="s">
        <v>15</v>
      </c>
      <c r="H56" s="62" t="s">
        <v>15</v>
      </c>
      <c r="I56" s="24">
        <v>-6512</v>
      </c>
    </row>
    <row r="57" spans="2:9" s="576" customFormat="1" ht="20.100000000000001" customHeight="1">
      <c r="B57" s="21" t="s">
        <v>289</v>
      </c>
      <c r="C57" s="59" t="s">
        <v>15</v>
      </c>
      <c r="D57" s="60" t="s">
        <v>15</v>
      </c>
      <c r="E57" s="60">
        <v>6196</v>
      </c>
      <c r="F57" s="62" t="s">
        <v>15</v>
      </c>
      <c r="G57" s="62" t="s">
        <v>15</v>
      </c>
      <c r="H57" s="62" t="s">
        <v>15</v>
      </c>
      <c r="I57" s="24">
        <v>6196</v>
      </c>
    </row>
    <row r="58" spans="2:9" s="576" customFormat="1" ht="20.100000000000001" customHeight="1">
      <c r="B58" s="21" t="s">
        <v>109</v>
      </c>
      <c r="C58" s="59" t="s">
        <v>15</v>
      </c>
      <c r="D58" s="60" t="s">
        <v>15</v>
      </c>
      <c r="E58" s="60">
        <v>-108</v>
      </c>
      <c r="F58" s="62">
        <v>-1752</v>
      </c>
      <c r="G58" s="62" t="s">
        <v>15</v>
      </c>
      <c r="H58" s="62" t="s">
        <v>15</v>
      </c>
      <c r="I58" s="24">
        <v>-1860</v>
      </c>
    </row>
    <row r="59" spans="2:9" s="576" customFormat="1" ht="20.100000000000001" customHeight="1">
      <c r="B59" s="21" t="s">
        <v>104</v>
      </c>
      <c r="C59" s="59">
        <v>90639247</v>
      </c>
      <c r="D59" s="60">
        <v>251</v>
      </c>
      <c r="E59" s="60">
        <v>3553</v>
      </c>
      <c r="F59" s="62" t="s">
        <v>15</v>
      </c>
      <c r="G59" s="62" t="s">
        <v>15</v>
      </c>
      <c r="H59" s="62" t="s">
        <v>15</v>
      </c>
      <c r="I59" s="24">
        <v>3804</v>
      </c>
    </row>
    <row r="60" spans="2:9" s="576" customFormat="1" ht="20.100000000000001" customHeight="1">
      <c r="B60" s="21" t="s">
        <v>105</v>
      </c>
      <c r="C60" s="59" t="s">
        <v>15</v>
      </c>
      <c r="D60" s="60" t="s">
        <v>15</v>
      </c>
      <c r="E60" s="60" t="s">
        <v>15</v>
      </c>
      <c r="F60" s="62" t="s">
        <v>15</v>
      </c>
      <c r="G60" s="62" t="s">
        <v>15</v>
      </c>
      <c r="H60" s="62" t="s">
        <v>15</v>
      </c>
      <c r="I60" s="24" t="s">
        <v>15</v>
      </c>
    </row>
    <row r="61" spans="2:9" s="576" customFormat="1" ht="20.100000000000001" customHeight="1">
      <c r="B61" s="21" t="s">
        <v>223</v>
      </c>
      <c r="C61" s="59" t="s">
        <v>15</v>
      </c>
      <c r="D61" s="60" t="s">
        <v>15</v>
      </c>
      <c r="E61" s="60">
        <v>-163</v>
      </c>
      <c r="F61" s="62" t="s">
        <v>15</v>
      </c>
      <c r="G61" s="62">
        <v>3048668</v>
      </c>
      <c r="H61" s="62">
        <v>163</v>
      </c>
      <c r="I61" s="24" t="s">
        <v>15</v>
      </c>
    </row>
    <row r="62" spans="2:9" s="576" customFormat="1" ht="20.100000000000001" customHeight="1">
      <c r="B62" s="21" t="s">
        <v>110</v>
      </c>
      <c r="C62" s="59" t="s">
        <v>15</v>
      </c>
      <c r="D62" s="60" t="s">
        <v>15</v>
      </c>
      <c r="E62" s="60">
        <v>112</v>
      </c>
      <c r="F62" s="62" t="s">
        <v>15</v>
      </c>
      <c r="G62" s="62" t="s">
        <v>15</v>
      </c>
      <c r="H62" s="62" t="s">
        <v>15</v>
      </c>
      <c r="I62" s="24">
        <v>112</v>
      </c>
    </row>
    <row r="63" spans="2:9" s="576" customFormat="1" ht="20.100000000000001" customHeight="1">
      <c r="B63" s="21" t="s">
        <v>106</v>
      </c>
      <c r="C63" s="59">
        <v>-100331268</v>
      </c>
      <c r="D63" s="60">
        <v>-317</v>
      </c>
      <c r="E63" s="60">
        <v>-3505</v>
      </c>
      <c r="F63" s="62" t="s">
        <v>15</v>
      </c>
      <c r="G63" s="62">
        <v>100331268</v>
      </c>
      <c r="H63" s="62">
        <v>3822</v>
      </c>
      <c r="I63" s="24" t="s">
        <v>15</v>
      </c>
    </row>
    <row r="64" spans="2:9" s="576" customFormat="1" ht="20.100000000000001" customHeight="1">
      <c r="B64" s="21" t="s">
        <v>221</v>
      </c>
      <c r="C64" s="59" t="s">
        <v>15</v>
      </c>
      <c r="D64" s="60" t="s">
        <v>15</v>
      </c>
      <c r="E64" s="60">
        <v>4711</v>
      </c>
      <c r="F64" s="62" t="s">
        <v>15</v>
      </c>
      <c r="G64" s="62" t="s">
        <v>15</v>
      </c>
      <c r="H64" s="62" t="s">
        <v>15</v>
      </c>
      <c r="I64" s="24">
        <v>4711</v>
      </c>
    </row>
    <row r="65" spans="2:9" s="576" customFormat="1" ht="20.100000000000001" customHeight="1">
      <c r="B65" s="21" t="s">
        <v>222</v>
      </c>
      <c r="C65" s="59" t="s">
        <v>15</v>
      </c>
      <c r="D65" s="60" t="s">
        <v>15</v>
      </c>
      <c r="E65" s="60">
        <v>-203</v>
      </c>
      <c r="F65" s="62" t="s">
        <v>15</v>
      </c>
      <c r="G65" s="62" t="s">
        <v>15</v>
      </c>
      <c r="H65" s="62" t="s">
        <v>15</v>
      </c>
      <c r="I65" s="24">
        <v>-203</v>
      </c>
    </row>
    <row r="66" spans="2:9" s="576" customFormat="1" ht="20.100000000000001" customHeight="1">
      <c r="B66" s="43" t="s">
        <v>108</v>
      </c>
      <c r="C66" s="63" t="s">
        <v>15</v>
      </c>
      <c r="D66" s="64" t="s">
        <v>15</v>
      </c>
      <c r="E66" s="64">
        <v>-98</v>
      </c>
      <c r="F66" s="66" t="s">
        <v>15</v>
      </c>
      <c r="G66" s="66" t="s">
        <v>15</v>
      </c>
      <c r="H66" s="66" t="s">
        <v>15</v>
      </c>
      <c r="I66" s="86">
        <v>-98</v>
      </c>
    </row>
    <row r="67" spans="2:9" s="576" customFormat="1" ht="20.100000000000001" customHeight="1">
      <c r="B67" s="43" t="s">
        <v>111</v>
      </c>
      <c r="C67" s="63" t="s">
        <v>15</v>
      </c>
      <c r="D67" s="64" t="s">
        <v>15</v>
      </c>
      <c r="E67" s="64">
        <v>36</v>
      </c>
      <c r="F67" s="66" t="s">
        <v>15</v>
      </c>
      <c r="G67" s="66" t="s">
        <v>15</v>
      </c>
      <c r="H67" s="66" t="s">
        <v>15</v>
      </c>
      <c r="I67" s="86">
        <v>36</v>
      </c>
    </row>
    <row r="68" spans="2:9" s="576" customFormat="1" ht="20.100000000000001" customHeight="1">
      <c r="B68" s="89" t="s">
        <v>290</v>
      </c>
      <c r="C68" s="91">
        <f t="shared" ref="C68:I68" si="0">SUM(C55:C67)</f>
        <v>2430365862</v>
      </c>
      <c r="D68" s="91">
        <f t="shared" si="0"/>
        <v>7604</v>
      </c>
      <c r="E68" s="91">
        <f t="shared" si="0"/>
        <v>105547</v>
      </c>
      <c r="F68" s="91">
        <f t="shared" si="0"/>
        <v>-13871</v>
      </c>
      <c r="G68" s="91">
        <f t="shared" si="0"/>
        <v>-10587822</v>
      </c>
      <c r="H68" s="91">
        <f t="shared" si="0"/>
        <v>-600</v>
      </c>
      <c r="I68" s="91">
        <f t="shared" si="0"/>
        <v>98680</v>
      </c>
    </row>
    <row r="70" spans="2:9" ht="20.100000000000001" customHeight="1">
      <c r="B70" s="1509" t="s">
        <v>224</v>
      </c>
      <c r="C70" s="1509"/>
      <c r="D70" s="1509"/>
      <c r="E70" s="1509"/>
      <c r="F70" s="1509"/>
    </row>
    <row r="110" ht="14.1" customHeight="1"/>
    <row r="111" ht="14.1" customHeight="1"/>
    <row r="112" ht="14.1" customHeight="1"/>
    <row r="141" ht="15.75" customHeight="1"/>
    <row r="142" ht="15" customHeight="1"/>
  </sheetData>
  <mergeCells count="7">
    <mergeCell ref="B70:F70"/>
    <mergeCell ref="B2:I2"/>
    <mergeCell ref="C4:D4"/>
    <mergeCell ref="E4:E5"/>
    <mergeCell ref="F4:F5"/>
    <mergeCell ref="G4:H4"/>
    <mergeCell ref="I4:I5"/>
  </mergeCells>
  <pageMargins left="0.74803149606299213" right="0.74803149606299213" top="0.98425196850393704" bottom="0.98425196850393704" header="0.51181102362204722" footer="0.51181102362204722"/>
  <pageSetup paperSize="9" scale="53" fitToHeight="2" orientation="portrait"/>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sheetPr codeName="Feuil20" enableFormatConditionsCalculation="0">
    <tabColor theme="4"/>
    <pageSetUpPr fitToPage="1"/>
  </sheetPr>
  <dimension ref="B2:K10"/>
  <sheetViews>
    <sheetView showGridLines="0" zoomScale="150" zoomScaleNormal="150" zoomScalePageLayoutView="150" workbookViewId="0"/>
  </sheetViews>
  <sheetFormatPr defaultColWidth="11" defaultRowHeight="20.100000000000001" customHeight="1"/>
  <cols>
    <col min="1" max="1" width="5.5" customWidth="1"/>
    <col min="2" max="2" width="26.125" customWidth="1"/>
    <col min="3" max="3" width="10.5" style="484" customWidth="1"/>
    <col min="4" max="11" width="10.5" customWidth="1"/>
  </cols>
  <sheetData>
    <row r="2" spans="2:11" ht="20.100000000000001" customHeight="1">
      <c r="B2" s="1496" t="str">
        <f>UPPER("Net-debt-to-equity ratio")</f>
        <v>NET-DEBT-TO-EQUITY RATIO</v>
      </c>
      <c r="C2" s="1496"/>
      <c r="D2" s="1496"/>
      <c r="E2" s="1496"/>
      <c r="F2" s="1496"/>
      <c r="G2" s="1496"/>
      <c r="H2" s="1496"/>
      <c r="I2" s="1496"/>
      <c r="J2" s="1496"/>
      <c r="K2" s="1496"/>
    </row>
    <row r="3" spans="2:11" ht="20.100000000000001" customHeight="1">
      <c r="F3" s="156"/>
    </row>
    <row r="4" spans="2:11" ht="20.100000000000001" customHeight="1">
      <c r="B4" s="123" t="s">
        <v>47</v>
      </c>
      <c r="C4" s="123"/>
      <c r="D4" s="123"/>
    </row>
    <row r="5" spans="2:11" ht="20.100000000000001" customHeight="1">
      <c r="B5" s="56" t="s">
        <v>185</v>
      </c>
      <c r="C5" s="93">
        <v>2016</v>
      </c>
      <c r="D5" s="93">
        <v>2015</v>
      </c>
      <c r="E5" s="93">
        <v>2014</v>
      </c>
      <c r="F5" s="93">
        <v>2013</v>
      </c>
      <c r="G5" s="6">
        <v>2012</v>
      </c>
      <c r="H5" s="787">
        <v>2011</v>
      </c>
    </row>
    <row r="6" spans="2:11" ht="20.100000000000001" customHeight="1">
      <c r="B6" s="21" t="s">
        <v>253</v>
      </c>
      <c r="C6" s="367">
        <v>27121</v>
      </c>
      <c r="D6" s="266">
        <v>26586</v>
      </c>
      <c r="E6" s="266">
        <v>28754</v>
      </c>
      <c r="F6" s="266">
        <v>23612</v>
      </c>
      <c r="G6" s="75">
        <v>20541</v>
      </c>
      <c r="H6" s="788">
        <v>20311</v>
      </c>
    </row>
    <row r="7" spans="2:11" ht="20.100000000000001" customHeight="1">
      <c r="B7" s="43" t="s">
        <v>113</v>
      </c>
      <c r="C7" s="371">
        <v>99993</v>
      </c>
      <c r="D7" s="267">
        <v>93864</v>
      </c>
      <c r="E7" s="267">
        <v>91845</v>
      </c>
      <c r="F7" s="267">
        <v>101471</v>
      </c>
      <c r="G7" s="100">
        <v>93901</v>
      </c>
      <c r="H7" s="789">
        <v>86748</v>
      </c>
    </row>
    <row r="8" spans="2:11" ht="20.100000000000001" customHeight="1">
      <c r="B8" s="124" t="s">
        <v>114</v>
      </c>
      <c r="C8" s="309">
        <v>0.27100000000000002</v>
      </c>
      <c r="D8" s="309">
        <v>0.28299999999999997</v>
      </c>
      <c r="E8" s="309">
        <v>0.313</v>
      </c>
      <c r="F8" s="309">
        <v>0.23300000000000001</v>
      </c>
      <c r="G8" s="309">
        <v>0.219</v>
      </c>
      <c r="H8" s="790" t="s">
        <v>357</v>
      </c>
    </row>
    <row r="10" spans="2:11" ht="26.1" customHeight="1"/>
  </sheetData>
  <mergeCells count="1">
    <mergeCell ref="B2:K2"/>
  </mergeCells>
  <pageMargins left="0.74803149606299213" right="0.74803149606299213" top="0.98425196850393704" bottom="0.98425196850393704" header="0.51181102362204722" footer="0.51181102362204722"/>
  <pageSetup paperSize="9" scale="94" orientation="landscape"/>
  <drawing r:id="rId1"/>
</worksheet>
</file>

<file path=xl/worksheets/sheet22.xml><?xml version="1.0" encoding="utf-8"?>
<worksheet xmlns="http://schemas.openxmlformats.org/spreadsheetml/2006/main" xmlns:r="http://schemas.openxmlformats.org/officeDocument/2006/relationships">
  <sheetPr codeName="Feuil21" enableFormatConditionsCalculation="0">
    <tabColor theme="4"/>
    <pageSetUpPr fitToPage="1"/>
  </sheetPr>
  <dimension ref="B2:O14"/>
  <sheetViews>
    <sheetView showGridLines="0" zoomScale="150" zoomScaleNormal="150" zoomScalePageLayoutView="150" workbookViewId="0"/>
  </sheetViews>
  <sheetFormatPr defaultColWidth="11" defaultRowHeight="20.100000000000001" customHeight="1"/>
  <cols>
    <col min="1" max="1" width="5.5" customWidth="1"/>
    <col min="2" max="2" width="26.125" customWidth="1"/>
    <col min="3" max="3" width="10.875" style="484" customWidth="1"/>
    <col min="4" max="4" width="10.875" customWidth="1"/>
  </cols>
  <sheetData>
    <row r="2" spans="2:15" ht="20.100000000000001" customHeight="1">
      <c r="B2" s="1496" t="str">
        <f>UPPER("Capital employed based on replacement cost by business segment")</f>
        <v>CAPITAL EMPLOYED BASED ON REPLACEMENT COST BY BUSINESS SEGMENT</v>
      </c>
      <c r="C2" s="1496"/>
      <c r="D2" s="1496"/>
      <c r="E2" s="1496"/>
      <c r="F2" s="1496"/>
      <c r="G2" s="1496"/>
      <c r="H2" s="1496"/>
    </row>
    <row r="4" spans="2:15" ht="20.100000000000001" customHeight="1">
      <c r="B4" s="123" t="s">
        <v>47</v>
      </c>
      <c r="C4" s="506">
        <v>2016</v>
      </c>
      <c r="D4" s="506">
        <v>2015</v>
      </c>
      <c r="E4" s="317">
        <v>2014</v>
      </c>
      <c r="F4" s="506">
        <v>2013</v>
      </c>
      <c r="G4" s="318">
        <v>2012</v>
      </c>
      <c r="H4" s="795">
        <v>2011</v>
      </c>
    </row>
    <row r="5" spans="2:15" ht="20.100000000000001" customHeight="1">
      <c r="B5" s="126" t="s">
        <v>14</v>
      </c>
      <c r="C5" s="125"/>
      <c r="D5" s="125"/>
      <c r="E5" s="125"/>
      <c r="F5" s="125"/>
      <c r="G5" s="125"/>
      <c r="H5" s="794"/>
    </row>
    <row r="6" spans="2:15" ht="20.100000000000001" customHeight="1">
      <c r="B6" s="21" t="s">
        <v>11</v>
      </c>
      <c r="C6" s="367">
        <v>108713</v>
      </c>
      <c r="D6" s="249">
        <v>105580</v>
      </c>
      <c r="E6" s="249">
        <v>100497</v>
      </c>
      <c r="F6" s="249">
        <v>95529</v>
      </c>
      <c r="G6" s="61">
        <v>84260</v>
      </c>
      <c r="H6" s="791">
        <v>73635</v>
      </c>
    </row>
    <row r="7" spans="2:15" ht="20.100000000000001" customHeight="1">
      <c r="B7" s="21" t="s">
        <v>152</v>
      </c>
      <c r="C7" s="367">
        <v>11618</v>
      </c>
      <c r="D7" s="249">
        <v>10407</v>
      </c>
      <c r="E7" s="249">
        <v>13451</v>
      </c>
      <c r="F7" s="249">
        <v>19752</v>
      </c>
      <c r="G7" s="61">
        <v>20783</v>
      </c>
      <c r="H7" s="791">
        <v>20017</v>
      </c>
    </row>
    <row r="8" spans="2:15" ht="20.100000000000001" customHeight="1">
      <c r="B8" s="21" t="s">
        <v>153</v>
      </c>
      <c r="C8" s="367">
        <v>9701</v>
      </c>
      <c r="D8" s="249">
        <v>8415</v>
      </c>
      <c r="E8" s="249">
        <v>8825</v>
      </c>
      <c r="F8" s="249">
        <v>10051</v>
      </c>
      <c r="G8" s="61">
        <v>9232</v>
      </c>
      <c r="H8" s="791">
        <v>8882</v>
      </c>
    </row>
    <row r="9" spans="2:15" ht="20.100000000000001" customHeight="1">
      <c r="B9" s="43" t="s">
        <v>37</v>
      </c>
      <c r="C9" s="371">
        <v>-2609</v>
      </c>
      <c r="D9" s="250">
        <v>-3259</v>
      </c>
      <c r="E9" s="250">
        <v>-2247</v>
      </c>
      <c r="F9" s="250">
        <v>-2881</v>
      </c>
      <c r="G9" s="65">
        <v>-3195</v>
      </c>
      <c r="H9" s="792">
        <v>990</v>
      </c>
    </row>
    <row r="10" spans="2:15" ht="20.100000000000001" customHeight="1">
      <c r="B10" s="52" t="s">
        <v>38</v>
      </c>
      <c r="C10" s="74">
        <v>127423</v>
      </c>
      <c r="D10" s="68">
        <v>121143</v>
      </c>
      <c r="E10" s="68">
        <v>120526</v>
      </c>
      <c r="F10" s="68">
        <v>122451</v>
      </c>
      <c r="G10" s="68">
        <v>111080</v>
      </c>
      <c r="H10" s="793">
        <v>103534</v>
      </c>
    </row>
    <row r="11" spans="2:15" ht="20.100000000000001" customHeight="1">
      <c r="B11" s="177"/>
      <c r="C11" s="177"/>
      <c r="D11" s="177"/>
      <c r="E11" s="176"/>
      <c r="F11" s="176"/>
      <c r="G11" s="176"/>
    </row>
    <row r="12" spans="2:15" ht="14.1" customHeight="1">
      <c r="B12" s="1514"/>
      <c r="C12" s="1514"/>
      <c r="D12" s="1514"/>
      <c r="E12" s="1514"/>
      <c r="F12" s="1514"/>
      <c r="G12" s="1514"/>
      <c r="H12" s="127"/>
      <c r="I12" s="127"/>
      <c r="J12" s="127"/>
      <c r="K12" s="127"/>
      <c r="L12" s="127"/>
      <c r="M12" s="127"/>
      <c r="N12" s="127"/>
      <c r="O12" s="127"/>
    </row>
    <row r="13" spans="2:15" ht="23.25" customHeight="1">
      <c r="B13" s="1514"/>
      <c r="C13" s="1514"/>
      <c r="D13" s="1514"/>
      <c r="E13" s="1514"/>
      <c r="F13" s="1514"/>
      <c r="G13" s="1514"/>
      <c r="H13" s="1514"/>
      <c r="I13" s="1514"/>
      <c r="J13" s="1514"/>
      <c r="K13" s="1514"/>
      <c r="L13" s="1514"/>
      <c r="M13" s="1514"/>
      <c r="N13" s="1514"/>
      <c r="O13" s="1514"/>
    </row>
    <row r="14" spans="2:15" ht="20.100000000000001" customHeight="1">
      <c r="B14" s="8"/>
      <c r="C14" s="483"/>
      <c r="D14" s="236"/>
    </row>
  </sheetData>
  <mergeCells count="3">
    <mergeCell ref="B2:H2"/>
    <mergeCell ref="B12:G12"/>
    <mergeCell ref="B13:O13"/>
  </mergeCells>
  <pageMargins left="0.74803149606299213" right="0.74803149606299213" top="0.98425196850393704" bottom="0.98425196850393704" header="0.51181102362204722" footer="0.51181102362204722"/>
  <pageSetup paperSize="9" scale="68" orientation="landscape"/>
  <drawing r:id="rId1"/>
</worksheet>
</file>

<file path=xl/worksheets/sheet23.xml><?xml version="1.0" encoding="utf-8"?>
<worksheet xmlns="http://schemas.openxmlformats.org/spreadsheetml/2006/main" xmlns:r="http://schemas.openxmlformats.org/officeDocument/2006/relationships">
  <sheetPr codeName="Feuil22" enableFormatConditionsCalculation="0">
    <tabColor theme="4"/>
    <pageSetUpPr fitToPage="1"/>
  </sheetPr>
  <dimension ref="A2:O23"/>
  <sheetViews>
    <sheetView showGridLines="0" zoomScale="150" zoomScaleNormal="150" zoomScalePageLayoutView="150" workbookViewId="0"/>
  </sheetViews>
  <sheetFormatPr defaultColWidth="11" defaultRowHeight="20.100000000000001" customHeight="1"/>
  <cols>
    <col min="1" max="1" width="5.5" customWidth="1"/>
    <col min="2" max="2" width="39.375" customWidth="1"/>
    <col min="3" max="3" width="10.5" style="484" customWidth="1"/>
    <col min="4" max="15" width="10.5" customWidth="1"/>
  </cols>
  <sheetData>
    <row r="2" spans="1:15" ht="20.100000000000001" customHeight="1">
      <c r="B2" s="1496" t="str">
        <f>UPPER("Capital employed")</f>
        <v>CAPITAL EMPLOYED</v>
      </c>
      <c r="C2" s="1496"/>
      <c r="D2" s="1496"/>
      <c r="E2" s="1496"/>
      <c r="F2" s="1496"/>
      <c r="G2" s="1496"/>
      <c r="H2" s="1496"/>
      <c r="I2" s="1496"/>
      <c r="J2" s="1496"/>
      <c r="K2" s="1496"/>
      <c r="L2" s="1496"/>
      <c r="M2" s="1496"/>
      <c r="N2" s="1496"/>
      <c r="O2" s="1496"/>
    </row>
    <row r="3" spans="1:15" ht="20.100000000000001" customHeight="1">
      <c r="B3" s="1"/>
      <c r="C3" s="482"/>
      <c r="D3" s="235"/>
    </row>
    <row r="4" spans="1:15" ht="20.100000000000001" customHeight="1">
      <c r="D4" s="1508"/>
      <c r="E4" s="1508"/>
      <c r="F4" s="1508"/>
      <c r="G4" s="1508"/>
      <c r="H4" s="1508"/>
      <c r="I4" s="1508"/>
      <c r="J4" s="1508"/>
      <c r="K4" s="1508"/>
      <c r="L4" s="1508"/>
      <c r="M4" s="1508"/>
      <c r="N4" s="1508"/>
      <c r="O4" s="323" t="s">
        <v>20</v>
      </c>
    </row>
    <row r="5" spans="1:15" ht="20.100000000000001" customHeight="1">
      <c r="B5" s="123" t="s">
        <v>47</v>
      </c>
      <c r="C5" s="321">
        <v>2016</v>
      </c>
      <c r="D5" s="321">
        <v>2015</v>
      </c>
      <c r="E5" s="321">
        <v>2014</v>
      </c>
      <c r="F5" s="321">
        <v>2013</v>
      </c>
      <c r="G5" s="322">
        <v>2012</v>
      </c>
      <c r="H5" s="321">
        <v>2011</v>
      </c>
      <c r="I5" s="801">
        <v>2010</v>
      </c>
    </row>
    <row r="6" spans="1:15" ht="20.100000000000001" customHeight="1">
      <c r="B6" s="56" t="s">
        <v>14</v>
      </c>
      <c r="C6" s="317"/>
      <c r="D6" s="125"/>
      <c r="E6" s="125"/>
      <c r="F6" s="125"/>
      <c r="G6" s="125"/>
      <c r="H6" s="125"/>
      <c r="I6" s="798"/>
    </row>
    <row r="7" spans="1:15" ht="20.100000000000001" customHeight="1">
      <c r="B7" s="164" t="s">
        <v>249</v>
      </c>
      <c r="C7" s="394">
        <f>15362+111971+20576+9644</f>
        <v>157553</v>
      </c>
      <c r="D7" s="252">
        <v>153029</v>
      </c>
      <c r="E7" s="252">
        <v>150502</v>
      </c>
      <c r="F7" s="252">
        <v>153202</v>
      </c>
      <c r="G7" s="75">
        <v>134661</v>
      </c>
      <c r="H7" s="75">
        <v>126863</v>
      </c>
      <c r="I7" s="799">
        <v>111368</v>
      </c>
    </row>
    <row r="8" spans="1:15" ht="20.100000000000001" customHeight="1">
      <c r="B8" s="164" t="s">
        <v>115</v>
      </c>
      <c r="C8" s="395">
        <v>446</v>
      </c>
      <c r="D8" s="252">
        <v>826</v>
      </c>
      <c r="E8" s="252">
        <v>3085</v>
      </c>
      <c r="F8" s="252">
        <v>2210</v>
      </c>
      <c r="G8" s="75">
        <v>4047</v>
      </c>
      <c r="H8" s="62" t="s">
        <v>15</v>
      </c>
      <c r="I8" s="799">
        <v>1434</v>
      </c>
    </row>
    <row r="9" spans="1:15" ht="20.100000000000001" customHeight="1">
      <c r="B9" s="21" t="s">
        <v>116</v>
      </c>
      <c r="C9" s="395">
        <v>2348</v>
      </c>
      <c r="D9" s="252">
        <v>1776</v>
      </c>
      <c r="E9" s="252">
        <v>5811</v>
      </c>
      <c r="F9" s="252">
        <v>11181</v>
      </c>
      <c r="G9" s="75">
        <v>13721</v>
      </c>
      <c r="H9" s="62">
        <v>15698</v>
      </c>
      <c r="I9" s="796">
        <v>14504</v>
      </c>
    </row>
    <row r="10" spans="1:15" ht="20.100000000000001" customHeight="1">
      <c r="B10" s="165" t="s">
        <v>177</v>
      </c>
      <c r="C10" s="346">
        <v>-31652</v>
      </c>
      <c r="D10" s="254">
        <v>-33636</v>
      </c>
      <c r="E10" s="254">
        <v>-37113</v>
      </c>
      <c r="F10" s="254">
        <v>-39602</v>
      </c>
      <c r="G10" s="100">
        <v>-36230</v>
      </c>
      <c r="H10" s="66">
        <v>-33834</v>
      </c>
      <c r="I10" s="800">
        <v>-29003</v>
      </c>
    </row>
    <row r="11" spans="1:15" ht="20.100000000000001" customHeight="1">
      <c r="B11" s="52" t="s">
        <v>117</v>
      </c>
      <c r="C11" s="67">
        <v>128695</v>
      </c>
      <c r="D11" s="67">
        <v>121995</v>
      </c>
      <c r="E11" s="67">
        <v>122285</v>
      </c>
      <c r="F11" s="67">
        <v>126991</v>
      </c>
      <c r="G11" s="67">
        <v>116199</v>
      </c>
      <c r="H11" s="68">
        <v>108727</v>
      </c>
      <c r="I11" s="797">
        <v>98303</v>
      </c>
    </row>
    <row r="12" spans="1:15" ht="20.100000000000001" customHeight="1">
      <c r="C12" s="92"/>
      <c r="D12" s="92"/>
      <c r="E12" s="92"/>
      <c r="F12" s="92"/>
      <c r="G12" s="92"/>
      <c r="H12" s="92"/>
    </row>
    <row r="13" spans="1:15" ht="14.1" customHeight="1"/>
    <row r="14" spans="1:15" ht="23.25" customHeight="1"/>
    <row r="15" spans="1:15" ht="20.100000000000001" customHeight="1">
      <c r="B15" s="1515"/>
      <c r="C15" s="1515"/>
      <c r="D15" s="1515"/>
      <c r="E15" s="1515"/>
      <c r="F15" s="1515"/>
      <c r="G15" s="1515"/>
      <c r="H15" s="1515"/>
      <c r="I15" s="1515"/>
      <c r="J15" s="1515"/>
      <c r="K15" s="1515"/>
      <c r="L15" s="1515"/>
      <c r="M15" s="1515"/>
      <c r="N15" s="1515"/>
      <c r="O15" s="1515"/>
    </row>
    <row r="16" spans="1:15" ht="20.100000000000001" customHeight="1">
      <c r="A16" s="325"/>
    </row>
    <row r="17" spans="1:8" ht="20.100000000000001" customHeight="1">
      <c r="A17" s="325"/>
    </row>
    <row r="18" spans="1:8" ht="20.100000000000001" customHeight="1">
      <c r="A18" s="325"/>
    </row>
    <row r="19" spans="1:8" ht="20.100000000000001" customHeight="1">
      <c r="A19" s="325"/>
    </row>
    <row r="20" spans="1:8" ht="20.100000000000001" customHeight="1">
      <c r="A20" s="325"/>
    </row>
    <row r="21" spans="1:8" ht="20.100000000000001" customHeight="1">
      <c r="A21" s="325"/>
    </row>
    <row r="22" spans="1:8" ht="20.100000000000001" customHeight="1">
      <c r="A22" s="325"/>
    </row>
    <row r="23" spans="1:8" ht="20.100000000000001" customHeight="1">
      <c r="A23" s="325"/>
      <c r="B23" s="177"/>
      <c r="C23" s="177"/>
      <c r="D23" s="177"/>
      <c r="E23" s="176"/>
      <c r="F23" s="176"/>
      <c r="G23" s="176"/>
      <c r="H23" s="325"/>
    </row>
  </sheetData>
  <mergeCells count="3">
    <mergeCell ref="B2:O2"/>
    <mergeCell ref="B15:O15"/>
    <mergeCell ref="D4:N4"/>
  </mergeCells>
  <pageMargins left="0.74803149606299213" right="0.74803149606299213" top="0.98425196850393704" bottom="0.98425196850393704" header="0.51181102362204722" footer="0.51181102362204722"/>
  <pageSetup paperSize="9" scale="65" orientation="landscape"/>
  <drawing r:id="rId1"/>
</worksheet>
</file>

<file path=xl/worksheets/sheet24.xml><?xml version="1.0" encoding="utf-8"?>
<worksheet xmlns="http://schemas.openxmlformats.org/spreadsheetml/2006/main" xmlns:r="http://schemas.openxmlformats.org/officeDocument/2006/relationships">
  <sheetPr codeName="Feuil23" enableFormatConditionsCalculation="0">
    <tabColor theme="4"/>
    <pageSetUpPr fitToPage="1"/>
  </sheetPr>
  <dimension ref="B2:O27"/>
  <sheetViews>
    <sheetView showGridLines="0" zoomScale="125" zoomScaleNormal="125" zoomScalePageLayoutView="125" workbookViewId="0"/>
  </sheetViews>
  <sheetFormatPr defaultColWidth="11" defaultRowHeight="20.100000000000001" customHeight="1"/>
  <cols>
    <col min="1" max="1" width="5.5" customWidth="1"/>
    <col min="2" max="2" width="32.875" customWidth="1"/>
    <col min="3" max="3" width="10.5" style="484" customWidth="1"/>
    <col min="4" max="9" width="10.5" customWidth="1"/>
    <col min="10" max="10" width="24.125" style="92" customWidth="1"/>
    <col min="11" max="13" width="10.5" style="92" customWidth="1"/>
    <col min="14" max="15" width="10.5" customWidth="1"/>
  </cols>
  <sheetData>
    <row r="2" spans="2:15" ht="20.100000000000001" customHeight="1">
      <c r="B2" s="1496" t="str">
        <f>UPPER("ROACE by business segment")</f>
        <v>ROACE BY BUSINESS SEGMENT</v>
      </c>
      <c r="C2" s="1496"/>
      <c r="D2" s="1496"/>
      <c r="E2" s="1496"/>
      <c r="F2" s="1496"/>
    </row>
    <row r="4" spans="2:15" ht="20.100000000000001" customHeight="1">
      <c r="B4" s="56" t="s">
        <v>196</v>
      </c>
      <c r="C4" s="93">
        <v>2016</v>
      </c>
      <c r="D4" s="93">
        <v>2015</v>
      </c>
      <c r="E4" s="93">
        <v>2014</v>
      </c>
      <c r="F4" s="93">
        <v>2013</v>
      </c>
      <c r="G4" s="803">
        <v>2012</v>
      </c>
    </row>
    <row r="5" spans="2:15" ht="20.100000000000001" customHeight="1">
      <c r="B5" s="42" t="s">
        <v>11</v>
      </c>
      <c r="C5" s="397"/>
      <c r="D5" s="138"/>
      <c r="E5" s="138"/>
      <c r="F5" s="138"/>
      <c r="G5" s="805"/>
    </row>
    <row r="6" spans="2:15" ht="20.100000000000001" customHeight="1">
      <c r="B6" s="22" t="s">
        <v>118</v>
      </c>
      <c r="C6" s="346">
        <v>3633</v>
      </c>
      <c r="D6" s="252">
        <v>4774</v>
      </c>
      <c r="E6" s="252">
        <v>10504</v>
      </c>
      <c r="F6" s="252">
        <v>12450</v>
      </c>
      <c r="G6" s="802">
        <v>14316</v>
      </c>
    </row>
    <row r="7" spans="2:15" ht="20.100000000000001" customHeight="1">
      <c r="B7" s="19" t="s">
        <v>225</v>
      </c>
      <c r="C7" s="347">
        <v>107147</v>
      </c>
      <c r="D7" s="80">
        <v>103039</v>
      </c>
      <c r="E7" s="80">
        <v>98013</v>
      </c>
      <c r="F7" s="80">
        <v>89895</v>
      </c>
      <c r="G7" s="804">
        <v>78948</v>
      </c>
    </row>
    <row r="8" spans="2:15" ht="20.100000000000001" customHeight="1">
      <c r="B8" s="87" t="s">
        <v>119</v>
      </c>
      <c r="C8" s="451">
        <v>3.39E-2</v>
      </c>
      <c r="D8" s="569">
        <v>4.5999999999999999E-2</v>
      </c>
      <c r="E8" s="569">
        <v>0.107</v>
      </c>
      <c r="F8" s="569">
        <v>0.13800000000000001</v>
      </c>
      <c r="G8" s="808" t="s">
        <v>358</v>
      </c>
      <c r="H8" s="127"/>
      <c r="I8" s="127"/>
      <c r="J8" s="127"/>
      <c r="K8" s="127"/>
      <c r="L8" s="127"/>
      <c r="M8" s="127"/>
      <c r="N8" s="127"/>
      <c r="O8" s="127"/>
    </row>
    <row r="9" spans="2:15" ht="20.100000000000001" customHeight="1">
      <c r="B9" s="42" t="s">
        <v>152</v>
      </c>
      <c r="C9" s="373"/>
      <c r="D9" s="362"/>
      <c r="E9" s="362"/>
      <c r="F9" s="362"/>
      <c r="G9" s="807"/>
    </row>
    <row r="10" spans="2:15" ht="20.100000000000001" customHeight="1">
      <c r="B10" s="22" t="s">
        <v>118</v>
      </c>
      <c r="C10" s="346">
        <v>4201</v>
      </c>
      <c r="D10" s="249">
        <v>4889</v>
      </c>
      <c r="E10" s="249">
        <v>2489</v>
      </c>
      <c r="F10" s="249">
        <v>1857</v>
      </c>
      <c r="G10" s="802">
        <v>1768</v>
      </c>
    </row>
    <row r="11" spans="2:15" ht="20.100000000000001" customHeight="1">
      <c r="B11" s="19" t="s">
        <v>226</v>
      </c>
      <c r="C11" s="347">
        <v>11013</v>
      </c>
      <c r="D11" s="363">
        <v>11929</v>
      </c>
      <c r="E11" s="363">
        <v>16602</v>
      </c>
      <c r="F11" s="363">
        <v>20268</v>
      </c>
      <c r="G11" s="804">
        <v>20400</v>
      </c>
    </row>
    <row r="12" spans="2:15" ht="20.100000000000001" customHeight="1">
      <c r="B12" s="87" t="s">
        <v>119</v>
      </c>
      <c r="C12" s="451">
        <v>0.38150000000000001</v>
      </c>
      <c r="D12" s="570">
        <v>0.41</v>
      </c>
      <c r="E12" s="570">
        <v>0.15</v>
      </c>
      <c r="F12" s="570">
        <v>9.1999999999999998E-2</v>
      </c>
      <c r="G12" s="808" t="s">
        <v>359</v>
      </c>
    </row>
    <row r="13" spans="2:15" ht="20.100000000000001" customHeight="1">
      <c r="B13" s="42" t="s">
        <v>153</v>
      </c>
      <c r="C13" s="373"/>
      <c r="D13" s="362"/>
      <c r="E13" s="362"/>
      <c r="F13" s="362"/>
      <c r="G13" s="807"/>
    </row>
    <row r="14" spans="2:15" ht="20.100000000000001" customHeight="1">
      <c r="B14" s="22" t="s">
        <v>118</v>
      </c>
      <c r="C14" s="346">
        <v>1586</v>
      </c>
      <c r="D14" s="249">
        <v>1699</v>
      </c>
      <c r="E14" s="249">
        <v>1254</v>
      </c>
      <c r="F14" s="249">
        <v>1554</v>
      </c>
      <c r="G14" s="802">
        <v>1069</v>
      </c>
    </row>
    <row r="15" spans="2:15" ht="20.100000000000001" customHeight="1">
      <c r="B15" s="19" t="s">
        <v>225</v>
      </c>
      <c r="C15" s="347">
        <v>9058</v>
      </c>
      <c r="D15" s="363">
        <v>8620</v>
      </c>
      <c r="E15" s="363">
        <v>9438</v>
      </c>
      <c r="F15" s="363">
        <v>9642</v>
      </c>
      <c r="G15" s="804">
        <v>9057</v>
      </c>
    </row>
    <row r="16" spans="2:15" ht="20.100000000000001" customHeight="1">
      <c r="B16" s="87" t="s">
        <v>119</v>
      </c>
      <c r="C16" s="451">
        <v>0.17510000000000001</v>
      </c>
      <c r="D16" s="570">
        <v>0.19700000000000001</v>
      </c>
      <c r="E16" s="570">
        <v>0.13300000000000001</v>
      </c>
      <c r="F16" s="570">
        <v>0.161</v>
      </c>
      <c r="G16" s="808" t="s">
        <v>360</v>
      </c>
    </row>
    <row r="17" spans="2:10" ht="20.100000000000001" customHeight="1">
      <c r="B17" s="42" t="s">
        <v>37</v>
      </c>
      <c r="C17" s="373"/>
      <c r="D17" s="310"/>
      <c r="E17" s="310"/>
      <c r="F17" s="310"/>
      <c r="G17" s="807"/>
    </row>
    <row r="18" spans="2:10" ht="20.100000000000001" customHeight="1">
      <c r="B18" s="22" t="s">
        <v>118</v>
      </c>
      <c r="C18" s="346">
        <v>-146</v>
      </c>
      <c r="D18" s="266">
        <v>38</v>
      </c>
      <c r="E18" s="266">
        <v>-717</v>
      </c>
      <c r="F18" s="266">
        <v>-631</v>
      </c>
      <c r="G18" s="802">
        <v>-543</v>
      </c>
    </row>
    <row r="19" spans="2:10" ht="20.100000000000001" customHeight="1">
      <c r="B19" s="22" t="s">
        <v>226</v>
      </c>
      <c r="C19" s="346">
        <v>-2935</v>
      </c>
      <c r="D19" s="266">
        <v>-2753</v>
      </c>
      <c r="E19" s="266">
        <v>-2564</v>
      </c>
      <c r="F19" s="266">
        <v>-3038</v>
      </c>
      <c r="G19" s="802">
        <v>-1103</v>
      </c>
    </row>
    <row r="20" spans="2:10" ht="20.100000000000001" customHeight="1">
      <c r="B20" s="42" t="s">
        <v>120</v>
      </c>
      <c r="C20" s="373"/>
      <c r="D20" s="252"/>
      <c r="E20" s="252"/>
      <c r="F20" s="252"/>
      <c r="G20" s="802"/>
    </row>
    <row r="21" spans="2:10" ht="20.100000000000001" customHeight="1">
      <c r="B21" s="22" t="s">
        <v>118</v>
      </c>
      <c r="C21" s="346">
        <v>9274</v>
      </c>
      <c r="D21" s="252">
        <v>11400</v>
      </c>
      <c r="E21" s="252">
        <v>13530</v>
      </c>
      <c r="F21" s="252">
        <v>15230</v>
      </c>
      <c r="G21" s="802">
        <v>16610</v>
      </c>
    </row>
    <row r="22" spans="2:10" ht="20.100000000000001" customHeight="1">
      <c r="B22" s="19" t="s">
        <v>226</v>
      </c>
      <c r="C22" s="348">
        <f>(121143+127423)/2</f>
        <v>124283</v>
      </c>
      <c r="D22" s="254">
        <v>120835</v>
      </c>
      <c r="E22" s="254">
        <v>121489</v>
      </c>
      <c r="F22" s="254">
        <v>116766</v>
      </c>
      <c r="G22" s="804">
        <v>107302</v>
      </c>
    </row>
    <row r="23" spans="2:10" ht="20.100000000000001" customHeight="1">
      <c r="B23" s="52" t="s">
        <v>119</v>
      </c>
      <c r="C23" s="309">
        <v>7.46E-2</v>
      </c>
      <c r="D23" s="309">
        <v>9.4E-2</v>
      </c>
      <c r="E23" s="309">
        <v>0.111</v>
      </c>
      <c r="F23" s="309">
        <v>0.13</v>
      </c>
      <c r="G23" s="806" t="s">
        <v>361</v>
      </c>
    </row>
    <row r="25" spans="2:10" s="326" customFormat="1" ht="14.1" customHeight="1">
      <c r="B25" s="1498" t="s">
        <v>254</v>
      </c>
      <c r="C25" s="1498"/>
      <c r="D25" s="1499"/>
      <c r="E25" s="1499"/>
      <c r="F25" s="1499"/>
      <c r="G25" s="1499"/>
      <c r="H25" s="1499"/>
      <c r="I25" s="1499"/>
      <c r="J25" s="1499"/>
    </row>
    <row r="26" spans="2:10" ht="14.1" customHeight="1">
      <c r="B26" s="8"/>
      <c r="C26" s="483"/>
      <c r="D26" s="236"/>
    </row>
    <row r="27" spans="2:10" ht="21" customHeight="1">
      <c r="B27" s="1496"/>
      <c r="C27" s="1496"/>
      <c r="D27" s="1496"/>
      <c r="E27" s="1496"/>
      <c r="F27" s="1496"/>
    </row>
  </sheetData>
  <mergeCells count="3">
    <mergeCell ref="B2:F2"/>
    <mergeCell ref="B25:J25"/>
    <mergeCell ref="B27:F27"/>
  </mergeCells>
  <pageMargins left="0.75000000000000011" right="0.75000000000000011" top="1" bottom="1" header="0.5" footer="0.5"/>
  <pageSetup paperSize="9" scale="58" orientation="portrait"/>
  <ignoredErrors>
    <ignoredError sqref="G8:G16 G23" numberStoredAsText="1"/>
  </ignoredErrors>
  <drawing r:id="rId1"/>
</worksheet>
</file>

<file path=xl/worksheets/sheet25.xml><?xml version="1.0" encoding="utf-8"?>
<worksheet xmlns="http://schemas.openxmlformats.org/spreadsheetml/2006/main" xmlns:r="http://schemas.openxmlformats.org/officeDocument/2006/relationships">
  <sheetPr codeName="Feuil24" enableFormatConditionsCalculation="0">
    <tabColor theme="4"/>
    <pageSetUpPr fitToPage="1"/>
  </sheetPr>
  <dimension ref="B2:K50"/>
  <sheetViews>
    <sheetView showGridLines="0" view="pageBreakPreview" zoomScale="120" zoomScaleNormal="120" zoomScalePageLayoutView="120" workbookViewId="0"/>
  </sheetViews>
  <sheetFormatPr defaultColWidth="11" defaultRowHeight="20.100000000000001" customHeight="1"/>
  <cols>
    <col min="1" max="1" width="5.5" customWidth="1"/>
    <col min="2" max="2" width="59" customWidth="1"/>
    <col min="3" max="3" width="10.5" style="484" customWidth="1"/>
    <col min="4" max="11" width="10.5" customWidth="1"/>
  </cols>
  <sheetData>
    <row r="2" spans="2:11" ht="20.100000000000001" customHeight="1">
      <c r="B2" s="1496" t="str">
        <f>UPPER("Consolidated statement of cash flow")</f>
        <v>CONSOLIDATED STATEMENT OF CASH FLOW</v>
      </c>
      <c r="C2" s="1496"/>
      <c r="D2" s="1496"/>
      <c r="E2" s="1496"/>
      <c r="F2" s="1496"/>
      <c r="G2" s="1496"/>
      <c r="H2" s="1496"/>
      <c r="I2" s="1496"/>
      <c r="J2" s="1496"/>
      <c r="K2" s="1496"/>
    </row>
    <row r="3" spans="2:11" ht="20.100000000000001" customHeight="1">
      <c r="B3" s="1"/>
      <c r="C3" s="482"/>
      <c r="D3" s="235"/>
    </row>
    <row r="4" spans="2:11" ht="20.100000000000001" customHeight="1">
      <c r="B4" s="10"/>
      <c r="C4" s="10"/>
      <c r="D4" s="1500"/>
      <c r="E4" s="1500"/>
      <c r="F4" s="1500"/>
      <c r="G4" s="1500"/>
      <c r="H4" s="1500"/>
      <c r="I4" s="1500"/>
      <c r="J4" s="1500"/>
      <c r="K4" s="1500"/>
    </row>
    <row r="5" spans="2:11" ht="20.100000000000001" customHeight="1">
      <c r="B5" s="56" t="s">
        <v>14</v>
      </c>
      <c r="C5" s="93">
        <v>2016</v>
      </c>
      <c r="D5" s="93">
        <v>2015</v>
      </c>
      <c r="E5" s="45">
        <v>2014</v>
      </c>
      <c r="F5" s="45">
        <v>2013</v>
      </c>
      <c r="G5" s="45">
        <v>2012</v>
      </c>
      <c r="H5" s="45">
        <v>2011</v>
      </c>
    </row>
    <row r="6" spans="2:11" ht="20.100000000000001" customHeight="1">
      <c r="B6" s="42" t="s">
        <v>3</v>
      </c>
      <c r="C6" s="393"/>
      <c r="D6" s="266"/>
      <c r="E6" s="266"/>
      <c r="F6" s="266"/>
      <c r="G6" s="75"/>
      <c r="H6" s="452"/>
    </row>
    <row r="7" spans="2:11" ht="20.100000000000001" customHeight="1">
      <c r="B7" s="21" t="s">
        <v>33</v>
      </c>
      <c r="C7" s="346">
        <v>6206</v>
      </c>
      <c r="D7" s="266">
        <v>4786</v>
      </c>
      <c r="E7" s="266">
        <v>4250</v>
      </c>
      <c r="F7" s="266">
        <v>11521</v>
      </c>
      <c r="G7" s="75">
        <v>13836</v>
      </c>
      <c r="H7" s="75">
        <v>17824</v>
      </c>
    </row>
    <row r="8" spans="2:11" ht="20.100000000000001" customHeight="1">
      <c r="B8" s="21" t="s">
        <v>295</v>
      </c>
      <c r="C8" s="346">
        <v>14423</v>
      </c>
      <c r="D8" s="266">
        <v>19334</v>
      </c>
      <c r="E8" s="266">
        <v>20859</v>
      </c>
      <c r="F8" s="266">
        <v>13358</v>
      </c>
      <c r="G8" s="75">
        <v>13466</v>
      </c>
      <c r="H8" s="75">
        <v>12010</v>
      </c>
    </row>
    <row r="9" spans="2:11" ht="20.100000000000001" customHeight="1">
      <c r="B9" s="21" t="s">
        <v>121</v>
      </c>
      <c r="C9" s="346">
        <v>-1559</v>
      </c>
      <c r="D9" s="266">
        <v>-2563</v>
      </c>
      <c r="E9" s="266">
        <v>-1980</v>
      </c>
      <c r="F9" s="266">
        <v>1567</v>
      </c>
      <c r="G9" s="75">
        <v>1889</v>
      </c>
      <c r="H9" s="75">
        <v>2272</v>
      </c>
    </row>
    <row r="10" spans="2:11" ht="20.100000000000001" customHeight="1">
      <c r="B10" s="21" t="s">
        <v>122</v>
      </c>
      <c r="C10" s="346" t="s">
        <v>15</v>
      </c>
      <c r="D10" s="453" t="s">
        <v>15</v>
      </c>
      <c r="E10" s="453" t="s">
        <v>15</v>
      </c>
      <c r="F10" s="453" t="s">
        <v>15</v>
      </c>
      <c r="G10" s="75">
        <v>-465</v>
      </c>
      <c r="H10" s="454" t="s">
        <v>15</v>
      </c>
    </row>
    <row r="11" spans="2:11" ht="20.100000000000001" customHeight="1">
      <c r="B11" s="21" t="s">
        <v>123</v>
      </c>
      <c r="C11" s="346">
        <v>-263</v>
      </c>
      <c r="D11" s="266">
        <v>-2459</v>
      </c>
      <c r="E11" s="266">
        <v>-1979</v>
      </c>
      <c r="F11" s="266">
        <v>-80</v>
      </c>
      <c r="G11" s="75">
        <v>-1715</v>
      </c>
      <c r="H11" s="75">
        <v>-2479</v>
      </c>
    </row>
    <row r="12" spans="2:11" ht="20.100000000000001" customHeight="1">
      <c r="B12" s="21" t="s">
        <v>161</v>
      </c>
      <c r="C12" s="346">
        <v>-643</v>
      </c>
      <c r="D12" s="266">
        <v>-311</v>
      </c>
      <c r="E12" s="266">
        <v>29</v>
      </c>
      <c r="F12" s="266">
        <v>-775</v>
      </c>
      <c r="G12" s="75">
        <v>272</v>
      </c>
      <c r="H12" s="75">
        <v>-149</v>
      </c>
    </row>
    <row r="13" spans="2:11" ht="20.100000000000001" customHeight="1">
      <c r="B13" s="21" t="s">
        <v>124</v>
      </c>
      <c r="C13" s="346">
        <v>-1119</v>
      </c>
      <c r="D13" s="266">
        <v>1683</v>
      </c>
      <c r="E13" s="266">
        <v>4480</v>
      </c>
      <c r="F13" s="266">
        <v>2525</v>
      </c>
      <c r="G13" s="75">
        <v>1392</v>
      </c>
      <c r="H13" s="75">
        <v>-2421</v>
      </c>
    </row>
    <row r="14" spans="2:11" ht="20.100000000000001" customHeight="1">
      <c r="B14" s="43" t="s">
        <v>125</v>
      </c>
      <c r="C14" s="347">
        <v>-524</v>
      </c>
      <c r="D14" s="267">
        <v>-524</v>
      </c>
      <c r="E14" s="267">
        <v>-51</v>
      </c>
      <c r="F14" s="267">
        <v>397</v>
      </c>
      <c r="G14" s="100">
        <v>183</v>
      </c>
      <c r="H14" s="100">
        <v>136</v>
      </c>
    </row>
    <row r="15" spans="2:11" ht="20.100000000000001" customHeight="1">
      <c r="B15" s="130" t="s">
        <v>3</v>
      </c>
      <c r="C15" s="398">
        <v>16521</v>
      </c>
      <c r="D15" s="455">
        <v>19946</v>
      </c>
      <c r="E15" s="455">
        <v>25608</v>
      </c>
      <c r="F15" s="455">
        <v>28513</v>
      </c>
      <c r="G15" s="456">
        <v>28858</v>
      </c>
      <c r="H15" s="456">
        <v>27193</v>
      </c>
    </row>
    <row r="16" spans="2:11" ht="20.100000000000001" customHeight="1">
      <c r="B16" s="42" t="s">
        <v>136</v>
      </c>
      <c r="C16" s="373"/>
      <c r="D16" s="266"/>
      <c r="E16" s="266"/>
      <c r="F16" s="266"/>
      <c r="G16" s="75"/>
      <c r="H16" s="75"/>
    </row>
    <row r="17" spans="2:8" ht="20.100000000000001" customHeight="1">
      <c r="B17" s="21" t="s">
        <v>126</v>
      </c>
      <c r="C17" s="346">
        <v>-18106</v>
      </c>
      <c r="D17" s="266">
        <v>-25132</v>
      </c>
      <c r="E17" s="266">
        <v>-26320</v>
      </c>
      <c r="F17" s="266">
        <v>-29748</v>
      </c>
      <c r="G17" s="75">
        <v>-25574</v>
      </c>
      <c r="H17" s="75">
        <v>-24986</v>
      </c>
    </row>
    <row r="18" spans="2:8" ht="20.100000000000001" customHeight="1">
      <c r="B18" s="21" t="s">
        <v>127</v>
      </c>
      <c r="C18" s="346">
        <v>-1123</v>
      </c>
      <c r="D18" s="266">
        <v>-128</v>
      </c>
      <c r="E18" s="266">
        <v>-471</v>
      </c>
      <c r="F18" s="266">
        <v>-21</v>
      </c>
      <c r="G18" s="75">
        <v>-245</v>
      </c>
      <c r="H18" s="75">
        <v>-1189</v>
      </c>
    </row>
    <row r="19" spans="2:8" ht="20.100000000000001" customHeight="1">
      <c r="B19" s="21" t="s">
        <v>128</v>
      </c>
      <c r="C19" s="346">
        <v>-180</v>
      </c>
      <c r="D19" s="266">
        <v>-513</v>
      </c>
      <c r="E19" s="266">
        <v>-949</v>
      </c>
      <c r="F19" s="266">
        <v>-1756</v>
      </c>
      <c r="G19" s="75">
        <v>-1152</v>
      </c>
      <c r="H19" s="75">
        <v>-6299</v>
      </c>
    </row>
    <row r="20" spans="2:8" ht="20.100000000000001" customHeight="1">
      <c r="B20" s="43" t="s">
        <v>129</v>
      </c>
      <c r="C20" s="347">
        <v>-1121</v>
      </c>
      <c r="D20" s="267">
        <v>-2260</v>
      </c>
      <c r="E20" s="267">
        <v>-2769</v>
      </c>
      <c r="F20" s="267">
        <v>-2906</v>
      </c>
      <c r="G20" s="100">
        <v>-2504</v>
      </c>
      <c r="H20" s="100">
        <v>-1687</v>
      </c>
    </row>
    <row r="21" spans="2:8" ht="20.100000000000001" customHeight="1">
      <c r="B21" s="98" t="s">
        <v>130</v>
      </c>
      <c r="C21" s="399">
        <v>-20530</v>
      </c>
      <c r="D21" s="457">
        <v>-28033</v>
      </c>
      <c r="E21" s="457">
        <v>-30509</v>
      </c>
      <c r="F21" s="457">
        <v>-34431</v>
      </c>
      <c r="G21" s="378">
        <v>-29475</v>
      </c>
      <c r="H21" s="378">
        <v>-34161</v>
      </c>
    </row>
    <row r="22" spans="2:8" ht="20.100000000000001" customHeight="1">
      <c r="B22" s="21" t="s">
        <v>131</v>
      </c>
      <c r="C22" s="346">
        <v>1462</v>
      </c>
      <c r="D22" s="266">
        <v>2623</v>
      </c>
      <c r="E22" s="266">
        <v>3442</v>
      </c>
      <c r="F22" s="266">
        <v>1766</v>
      </c>
      <c r="G22" s="75">
        <v>1822</v>
      </c>
      <c r="H22" s="75">
        <v>2003</v>
      </c>
    </row>
    <row r="23" spans="2:8" ht="20.100000000000001" customHeight="1">
      <c r="B23" s="21" t="s">
        <v>132</v>
      </c>
      <c r="C23" s="346">
        <v>270</v>
      </c>
      <c r="D23" s="266">
        <v>2508</v>
      </c>
      <c r="E23" s="266">
        <v>136</v>
      </c>
      <c r="F23" s="266">
        <v>2654</v>
      </c>
      <c r="G23" s="75">
        <v>452</v>
      </c>
      <c r="H23" s="75">
        <v>800</v>
      </c>
    </row>
    <row r="24" spans="2:8" ht="20.100000000000001" customHeight="1">
      <c r="B24" s="21" t="s">
        <v>133</v>
      </c>
      <c r="C24" s="346">
        <v>132</v>
      </c>
      <c r="D24" s="266">
        <v>837</v>
      </c>
      <c r="E24" s="266">
        <v>1072</v>
      </c>
      <c r="F24" s="266">
        <v>330</v>
      </c>
      <c r="G24" s="75">
        <v>3618</v>
      </c>
      <c r="H24" s="75">
        <v>7922</v>
      </c>
    </row>
    <row r="25" spans="2:8" ht="20.100000000000001" customHeight="1">
      <c r="B25" s="43" t="s">
        <v>134</v>
      </c>
      <c r="C25" s="347">
        <v>1013</v>
      </c>
      <c r="D25" s="267">
        <v>1616</v>
      </c>
      <c r="E25" s="267">
        <v>1540</v>
      </c>
      <c r="F25" s="267">
        <v>1649</v>
      </c>
      <c r="G25" s="100">
        <v>1651</v>
      </c>
      <c r="H25" s="100">
        <v>1215</v>
      </c>
    </row>
    <row r="26" spans="2:8" s="38" customFormat="1" ht="20.100000000000001" customHeight="1">
      <c r="B26" s="580" t="s">
        <v>135</v>
      </c>
      <c r="C26" s="581">
        <v>2877</v>
      </c>
      <c r="D26" s="380">
        <v>7584</v>
      </c>
      <c r="E26" s="380">
        <v>6190</v>
      </c>
      <c r="F26" s="380">
        <v>6399</v>
      </c>
      <c r="G26" s="380">
        <v>7543</v>
      </c>
      <c r="H26" s="380">
        <v>11940</v>
      </c>
    </row>
    <row r="27" spans="2:8" ht="20.100000000000001" customHeight="1">
      <c r="B27" s="101" t="s">
        <v>136</v>
      </c>
      <c r="C27" s="396">
        <v>-17653</v>
      </c>
      <c r="D27" s="396">
        <v>-20449</v>
      </c>
      <c r="E27" s="396">
        <v>-24319</v>
      </c>
      <c r="F27" s="396">
        <v>-28032</v>
      </c>
      <c r="G27" s="396">
        <v>-21932</v>
      </c>
      <c r="H27" s="396">
        <v>-22221</v>
      </c>
    </row>
    <row r="28" spans="2:8" ht="20.100000000000001" customHeight="1">
      <c r="B28" s="42" t="s">
        <v>179</v>
      </c>
      <c r="C28" s="373"/>
      <c r="D28" s="266"/>
      <c r="E28" s="266"/>
      <c r="F28" s="266"/>
      <c r="G28" s="75"/>
      <c r="H28" s="75"/>
    </row>
    <row r="29" spans="2:8" ht="20.100000000000001" customHeight="1">
      <c r="B29" s="21" t="s">
        <v>255</v>
      </c>
      <c r="C29" s="346"/>
      <c r="D29" s="266"/>
      <c r="E29" s="266"/>
      <c r="F29" s="266"/>
      <c r="G29" s="75"/>
      <c r="H29" s="75"/>
    </row>
    <row r="30" spans="2:8" ht="20.100000000000001" customHeight="1">
      <c r="B30" s="21" t="s">
        <v>227</v>
      </c>
      <c r="C30" s="346">
        <v>100</v>
      </c>
      <c r="D30" s="266">
        <v>485</v>
      </c>
      <c r="E30" s="266">
        <v>420</v>
      </c>
      <c r="F30" s="266">
        <v>485</v>
      </c>
      <c r="G30" s="75">
        <v>41</v>
      </c>
      <c r="H30" s="75">
        <v>670</v>
      </c>
    </row>
    <row r="31" spans="2:8" ht="20.100000000000001" customHeight="1">
      <c r="B31" s="21" t="s">
        <v>228</v>
      </c>
      <c r="C31" s="346" t="s">
        <v>15</v>
      </c>
      <c r="D31" s="266">
        <v>-237</v>
      </c>
      <c r="E31" s="266">
        <v>-289</v>
      </c>
      <c r="F31" s="266">
        <v>-238</v>
      </c>
      <c r="G31" s="75">
        <v>-88</v>
      </c>
      <c r="H31" s="75" t="s">
        <v>15</v>
      </c>
    </row>
    <row r="32" spans="2:8" ht="20.100000000000001" customHeight="1">
      <c r="B32" s="21" t="s">
        <v>162</v>
      </c>
      <c r="C32" s="346"/>
      <c r="D32" s="266"/>
      <c r="E32" s="266"/>
      <c r="F32" s="266"/>
      <c r="G32" s="75"/>
      <c r="H32" s="75"/>
    </row>
    <row r="33" spans="2:8" ht="20.100000000000001" customHeight="1">
      <c r="B33" s="21" t="s">
        <v>229</v>
      </c>
      <c r="C33" s="346">
        <v>-2661</v>
      </c>
      <c r="D33" s="266">
        <v>-2845</v>
      </c>
      <c r="E33" s="266">
        <v>-7308</v>
      </c>
      <c r="F33" s="266">
        <v>-7128</v>
      </c>
      <c r="G33" s="75">
        <v>-6660</v>
      </c>
      <c r="H33" s="75">
        <v>-7155</v>
      </c>
    </row>
    <row r="34" spans="2:8" ht="20.100000000000001" customHeight="1">
      <c r="B34" s="21" t="s">
        <v>230</v>
      </c>
      <c r="C34" s="346">
        <v>-93</v>
      </c>
      <c r="D34" s="266">
        <v>-100</v>
      </c>
      <c r="E34" s="266">
        <v>-154</v>
      </c>
      <c r="F34" s="266">
        <v>-156</v>
      </c>
      <c r="G34" s="75">
        <v>-133</v>
      </c>
      <c r="H34" s="75">
        <v>-239</v>
      </c>
    </row>
    <row r="35" spans="2:8" ht="20.100000000000001" customHeight="1">
      <c r="B35" s="21" t="s">
        <v>221</v>
      </c>
      <c r="C35" s="346">
        <v>4711</v>
      </c>
      <c r="D35" s="266">
        <v>5616</v>
      </c>
      <c r="E35" s="266" t="s">
        <v>15</v>
      </c>
      <c r="F35" s="266" t="s">
        <v>15</v>
      </c>
      <c r="G35" s="75" t="s">
        <v>15</v>
      </c>
      <c r="H35" s="75" t="s">
        <v>15</v>
      </c>
    </row>
    <row r="36" spans="2:8" s="582" customFormat="1" ht="20.100000000000001" customHeight="1">
      <c r="B36" s="21" t="s">
        <v>222</v>
      </c>
      <c r="C36" s="346">
        <v>-133</v>
      </c>
      <c r="D36" s="266" t="s">
        <v>15</v>
      </c>
      <c r="E36" s="266" t="s">
        <v>15</v>
      </c>
      <c r="F36" s="266" t="s">
        <v>15</v>
      </c>
      <c r="G36" s="75" t="s">
        <v>15</v>
      </c>
      <c r="H36" s="75" t="s">
        <v>15</v>
      </c>
    </row>
    <row r="37" spans="2:8" ht="20.100000000000001" customHeight="1">
      <c r="B37" s="21" t="s">
        <v>163</v>
      </c>
      <c r="C37" s="346">
        <v>-104</v>
      </c>
      <c r="D37" s="266">
        <v>89</v>
      </c>
      <c r="E37" s="266">
        <v>179</v>
      </c>
      <c r="F37" s="266">
        <v>2153</v>
      </c>
      <c r="G37" s="75" t="s">
        <v>15</v>
      </c>
      <c r="H37" s="75">
        <v>-798</v>
      </c>
    </row>
    <row r="38" spans="2:8" ht="20.100000000000001" customHeight="1">
      <c r="B38" s="21" t="s">
        <v>137</v>
      </c>
      <c r="C38" s="346">
        <v>3576</v>
      </c>
      <c r="D38" s="266">
        <v>4166</v>
      </c>
      <c r="E38" s="266">
        <v>15786</v>
      </c>
      <c r="F38" s="266">
        <v>11102</v>
      </c>
      <c r="G38" s="75">
        <v>6780</v>
      </c>
      <c r="H38" s="75">
        <v>5664</v>
      </c>
    </row>
    <row r="39" spans="2:8" ht="20.100000000000001" customHeight="1">
      <c r="B39" s="43" t="s">
        <v>164</v>
      </c>
      <c r="C39" s="347">
        <v>-3260</v>
      </c>
      <c r="D39" s="267">
        <v>-597</v>
      </c>
      <c r="E39" s="267">
        <v>-2374</v>
      </c>
      <c r="F39" s="267">
        <v>-9037</v>
      </c>
      <c r="G39" s="100">
        <v>-3540</v>
      </c>
      <c r="H39" s="100">
        <v>-5387</v>
      </c>
    </row>
    <row r="40" spans="2:8" s="583" customFormat="1" ht="20.100000000000001" customHeight="1">
      <c r="B40" s="43" t="s">
        <v>165</v>
      </c>
      <c r="C40" s="347">
        <v>1396</v>
      </c>
      <c r="D40" s="267">
        <v>-5517</v>
      </c>
      <c r="E40" s="267">
        <v>-351</v>
      </c>
      <c r="F40" s="267">
        <v>1298</v>
      </c>
      <c r="G40" s="100">
        <v>-1217</v>
      </c>
      <c r="H40" s="100">
        <v>1247</v>
      </c>
    </row>
    <row r="41" spans="2:8" ht="20.100000000000001" customHeight="1">
      <c r="B41" s="580" t="s">
        <v>180</v>
      </c>
      <c r="C41" s="581">
        <v>3532</v>
      </c>
      <c r="D41" s="380">
        <v>1060</v>
      </c>
      <c r="E41" s="380">
        <v>5909</v>
      </c>
      <c r="F41" s="380">
        <v>-1521</v>
      </c>
      <c r="G41" s="380">
        <v>-4817</v>
      </c>
      <c r="H41" s="380">
        <v>-5998</v>
      </c>
    </row>
    <row r="42" spans="2:8" ht="20.100000000000001" customHeight="1">
      <c r="B42" s="580" t="s">
        <v>138</v>
      </c>
      <c r="C42" s="581">
        <v>2400</v>
      </c>
      <c r="D42" s="380">
        <v>557</v>
      </c>
      <c r="E42" s="380">
        <v>7198</v>
      </c>
      <c r="F42" s="380">
        <v>-1040</v>
      </c>
      <c r="G42" s="380">
        <v>2109</v>
      </c>
      <c r="H42" s="380">
        <v>-1026</v>
      </c>
    </row>
    <row r="43" spans="2:8" ht="20.100000000000001" customHeight="1">
      <c r="B43" s="43" t="s">
        <v>139</v>
      </c>
      <c r="C43" s="347">
        <v>-1072</v>
      </c>
      <c r="D43" s="267">
        <v>-2469</v>
      </c>
      <c r="E43" s="267">
        <v>-2217</v>
      </c>
      <c r="F43" s="267">
        <v>831</v>
      </c>
      <c r="G43" s="100">
        <v>153</v>
      </c>
      <c r="H43" s="100">
        <v>-187</v>
      </c>
    </row>
    <row r="44" spans="2:8" s="488" customFormat="1" ht="20.100000000000001" customHeight="1">
      <c r="B44" s="43" t="s">
        <v>140</v>
      </c>
      <c r="C44" s="347">
        <v>23269</v>
      </c>
      <c r="D44" s="267">
        <v>25181</v>
      </c>
      <c r="E44" s="267">
        <v>20200</v>
      </c>
      <c r="F44" s="267">
        <v>20409</v>
      </c>
      <c r="G44" s="100">
        <v>18147</v>
      </c>
      <c r="H44" s="100">
        <v>19360</v>
      </c>
    </row>
    <row r="45" spans="2:8" ht="20.100000000000001" customHeight="1">
      <c r="B45" s="52" t="s">
        <v>141</v>
      </c>
      <c r="C45" s="67">
        <v>24597</v>
      </c>
      <c r="D45" s="458">
        <v>23269</v>
      </c>
      <c r="E45" s="458">
        <v>25181</v>
      </c>
      <c r="F45" s="458">
        <v>20200</v>
      </c>
      <c r="G45" s="67">
        <v>20409</v>
      </c>
      <c r="H45" s="67">
        <v>18147</v>
      </c>
    </row>
    <row r="49" spans="2:4" ht="14.1" customHeight="1">
      <c r="B49" s="8"/>
      <c r="C49" s="483"/>
      <c r="D49" s="236"/>
    </row>
    <row r="50" spans="2:4" ht="46.5" customHeight="1"/>
  </sheetData>
  <mergeCells count="2">
    <mergeCell ref="B2:K2"/>
    <mergeCell ref="D4:K4"/>
  </mergeCells>
  <pageMargins left="0.74803149606299213" right="0.74803149606299213" top="0.98425196850393704" bottom="0.98425196850393704" header="0.51181102362204722" footer="0.51181102362204722"/>
  <pageSetup paperSize="9" scale="50" orientation="landscape" r:id="rId1"/>
  <drawing r:id="rId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sheetPr codeName="Feuil25" enableFormatConditionsCalculation="0">
    <tabColor theme="4"/>
    <pageSetUpPr fitToPage="1"/>
  </sheetPr>
  <dimension ref="B2:O40"/>
  <sheetViews>
    <sheetView showGridLines="0" zoomScale="150" zoomScaleNormal="150" zoomScalePageLayoutView="150" workbookViewId="0"/>
  </sheetViews>
  <sheetFormatPr defaultColWidth="11" defaultRowHeight="20.100000000000001" customHeight="1"/>
  <cols>
    <col min="1" max="1" width="5.5" customWidth="1"/>
    <col min="2" max="2" width="26.125" customWidth="1"/>
    <col min="3" max="3" width="10.5" style="484" customWidth="1"/>
    <col min="4" max="15" width="10.5" customWidth="1"/>
  </cols>
  <sheetData>
    <row r="2" spans="2:15" ht="20.100000000000001" customHeight="1">
      <c r="B2" s="1496" t="str">
        <f>UPPER("Cash flow from operating activities")</f>
        <v>CASH FLOW FROM OPERATING ACTIVITIES</v>
      </c>
      <c r="C2" s="1496"/>
      <c r="D2" s="1496"/>
      <c r="E2" s="1496"/>
      <c r="F2" s="1496"/>
      <c r="G2" s="1496"/>
    </row>
    <row r="3" spans="2:15" ht="20.100000000000001" customHeight="1">
      <c r="B3" s="1"/>
      <c r="C3" s="482"/>
      <c r="D3" s="235"/>
    </row>
    <row r="4" spans="2:15" ht="20.100000000000001" customHeight="1">
      <c r="B4" s="131" t="s">
        <v>14</v>
      </c>
      <c r="C4" s="334">
        <v>2016</v>
      </c>
      <c r="D4" s="334">
        <v>2015</v>
      </c>
      <c r="E4" s="128">
        <v>2014</v>
      </c>
      <c r="F4" s="128">
        <v>2013</v>
      </c>
      <c r="G4" s="128">
        <v>2012</v>
      </c>
      <c r="H4" s="4">
        <v>2011</v>
      </c>
    </row>
    <row r="5" spans="2:15" ht="20.100000000000001" customHeight="1">
      <c r="B5" s="42" t="s">
        <v>142</v>
      </c>
      <c r="C5" s="349"/>
      <c r="D5" s="352"/>
      <c r="E5" s="352"/>
      <c r="F5" s="352"/>
      <c r="G5" s="353"/>
      <c r="H5" s="351"/>
    </row>
    <row r="6" spans="2:15" ht="20.100000000000001" customHeight="1">
      <c r="B6" s="21" t="s">
        <v>11</v>
      </c>
      <c r="C6" s="346">
        <v>9675</v>
      </c>
      <c r="D6" s="252">
        <v>11182</v>
      </c>
      <c r="E6" s="252">
        <v>16666</v>
      </c>
      <c r="F6" s="252">
        <v>21857</v>
      </c>
      <c r="G6" s="75">
        <v>24354</v>
      </c>
      <c r="H6" s="62">
        <v>23724</v>
      </c>
    </row>
    <row r="7" spans="2:15" ht="20.100000000000001" customHeight="1">
      <c r="B7" s="21" t="s">
        <v>152</v>
      </c>
      <c r="C7" s="346">
        <v>4587</v>
      </c>
      <c r="D7" s="252">
        <v>6432</v>
      </c>
      <c r="E7" s="252">
        <v>6302</v>
      </c>
      <c r="F7" s="252">
        <v>4260</v>
      </c>
      <c r="G7" s="75">
        <v>2726</v>
      </c>
      <c r="H7" s="62">
        <v>2987</v>
      </c>
    </row>
    <row r="8" spans="2:15" ht="20.100000000000001" customHeight="1">
      <c r="B8" s="21" t="s">
        <v>153</v>
      </c>
      <c r="C8" s="346">
        <v>1623</v>
      </c>
      <c r="D8" s="252">
        <v>2323</v>
      </c>
      <c r="E8" s="252">
        <v>2721</v>
      </c>
      <c r="F8" s="252">
        <v>2557</v>
      </c>
      <c r="G8" s="75">
        <v>1456</v>
      </c>
      <c r="H8" s="62">
        <v>753</v>
      </c>
    </row>
    <row r="9" spans="2:15" ht="20.100000000000001" customHeight="1">
      <c r="B9" s="43" t="s">
        <v>37</v>
      </c>
      <c r="C9" s="347">
        <v>636</v>
      </c>
      <c r="D9" s="254">
        <v>9</v>
      </c>
      <c r="E9" s="254">
        <v>-81</v>
      </c>
      <c r="F9" s="254">
        <v>-161</v>
      </c>
      <c r="G9" s="100">
        <v>322</v>
      </c>
      <c r="H9" s="66">
        <v>-271</v>
      </c>
    </row>
    <row r="10" spans="2:15" ht="20.100000000000001" customHeight="1">
      <c r="B10" s="52" t="s">
        <v>38</v>
      </c>
      <c r="C10" s="374">
        <v>16521</v>
      </c>
      <c r="D10" s="67">
        <v>19946</v>
      </c>
      <c r="E10" s="67">
        <v>25608</v>
      </c>
      <c r="F10" s="67">
        <v>28513</v>
      </c>
      <c r="G10" s="67">
        <v>28858</v>
      </c>
      <c r="H10" s="68">
        <v>27193</v>
      </c>
    </row>
    <row r="11" spans="2:15" ht="20.100000000000001" customHeight="1">
      <c r="E11" s="122"/>
      <c r="F11" s="122"/>
      <c r="G11" s="122"/>
      <c r="H11" s="122"/>
      <c r="I11" s="122"/>
      <c r="J11" s="122"/>
      <c r="K11" s="122"/>
      <c r="L11" s="122"/>
      <c r="M11" s="122"/>
      <c r="N11" s="122"/>
      <c r="O11" s="122"/>
    </row>
    <row r="12" spans="2:15" ht="20.100000000000001" customHeight="1">
      <c r="G12" s="122"/>
      <c r="H12" s="122"/>
      <c r="I12" s="122"/>
      <c r="J12" s="122"/>
    </row>
    <row r="13" spans="2:15" ht="20.100000000000001" customHeight="1">
      <c r="G13" s="122"/>
      <c r="H13" s="122"/>
      <c r="I13" s="122"/>
      <c r="J13" s="122"/>
    </row>
    <row r="14" spans="2:15" ht="20.100000000000001" customHeight="1">
      <c r="G14" s="122"/>
      <c r="H14" s="122"/>
      <c r="I14" s="122"/>
      <c r="J14" s="122"/>
    </row>
    <row r="15" spans="2:15" ht="20.100000000000001" customHeight="1">
      <c r="G15" s="122"/>
      <c r="H15" s="122"/>
      <c r="I15" s="122"/>
      <c r="J15" s="122"/>
    </row>
    <row r="16" spans="2:15" ht="20.100000000000001" customHeight="1">
      <c r="G16" s="122"/>
      <c r="H16" s="122"/>
      <c r="I16" s="122"/>
      <c r="J16" s="122"/>
    </row>
    <row r="17" spans="2:10" ht="20.100000000000001" customHeight="1">
      <c r="G17" s="122"/>
      <c r="H17" s="122"/>
      <c r="I17" s="122"/>
      <c r="J17" s="122"/>
    </row>
    <row r="18" spans="2:10" ht="20.100000000000001" customHeight="1">
      <c r="G18" s="122"/>
      <c r="H18" s="122"/>
      <c r="I18" s="122"/>
      <c r="J18" s="122"/>
    </row>
    <row r="23" spans="2:10" ht="20.100000000000001" customHeight="1">
      <c r="B23" s="1496"/>
      <c r="C23" s="1496"/>
      <c r="D23" s="1496"/>
      <c r="E23" s="1496"/>
      <c r="F23" s="1496"/>
      <c r="G23" s="1496"/>
    </row>
    <row r="39" spans="2:7" ht="14.1" customHeight="1">
      <c r="B39" s="1499"/>
      <c r="C39" s="1499"/>
      <c r="D39" s="1499"/>
      <c r="E39" s="1499"/>
      <c r="F39" s="1499"/>
      <c r="G39" s="1499"/>
    </row>
    <row r="40" spans="2:7" ht="20.100000000000001" customHeight="1">
      <c r="B40" s="1499"/>
      <c r="C40" s="1499"/>
      <c r="D40" s="1499"/>
      <c r="E40" s="1499"/>
      <c r="F40" s="1499"/>
      <c r="G40" s="1499"/>
    </row>
  </sheetData>
  <mergeCells count="4">
    <mergeCell ref="B40:G40"/>
    <mergeCell ref="B2:G2"/>
    <mergeCell ref="B23:G23"/>
    <mergeCell ref="B39:G39"/>
  </mergeCells>
  <pageMargins left="0.75" right="0.75" top="1" bottom="1" header="0.5" footer="0.5"/>
  <pageSetup paperSize="9" scale="83" orientation="portrait"/>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sheetPr codeName="Feuil26" enableFormatConditionsCalculation="0">
    <tabColor theme="4"/>
    <pageSetUpPr fitToPage="1"/>
  </sheetPr>
  <dimension ref="B2:N30"/>
  <sheetViews>
    <sheetView showGridLines="0" zoomScale="150" zoomScaleNormal="150" zoomScalePageLayoutView="150" workbookViewId="0">
      <selection activeCell="I4" sqref="I4:I17"/>
    </sheetView>
  </sheetViews>
  <sheetFormatPr defaultColWidth="11" defaultRowHeight="20.100000000000001" customHeight="1"/>
  <cols>
    <col min="1" max="1" width="5.5" customWidth="1"/>
    <col min="2" max="2" width="26.125" customWidth="1"/>
    <col min="3" max="3" width="10.5" style="484" customWidth="1"/>
    <col min="4" max="15" width="10.5" customWidth="1"/>
  </cols>
  <sheetData>
    <row r="2" spans="2:9" ht="20.100000000000001" customHeight="1">
      <c r="B2" s="1496" t="s">
        <v>231</v>
      </c>
      <c r="C2" s="1496"/>
      <c r="D2" s="1496"/>
      <c r="E2" s="1496"/>
      <c r="F2" s="1496"/>
      <c r="G2" s="1496"/>
    </row>
    <row r="3" spans="2:9" ht="20.100000000000001" customHeight="1">
      <c r="B3" s="1"/>
      <c r="C3" s="482"/>
      <c r="D3" s="235"/>
    </row>
    <row r="4" spans="2:9" ht="20.100000000000001" customHeight="1">
      <c r="B4" s="335" t="s">
        <v>14</v>
      </c>
      <c r="C4" s="4">
        <v>2016</v>
      </c>
      <c r="D4" s="4">
        <v>2015</v>
      </c>
      <c r="E4" s="4">
        <v>2014</v>
      </c>
      <c r="F4" s="4">
        <v>2013</v>
      </c>
      <c r="G4" s="4">
        <v>2012</v>
      </c>
      <c r="H4" s="4">
        <v>2011</v>
      </c>
      <c r="I4" s="811">
        <v>2010</v>
      </c>
    </row>
    <row r="5" spans="2:9" ht="20.100000000000001" customHeight="1">
      <c r="B5" s="42" t="s">
        <v>142</v>
      </c>
      <c r="C5" s="384"/>
      <c r="D5" s="400"/>
      <c r="E5" s="400"/>
      <c r="F5" s="400"/>
      <c r="G5" s="401"/>
      <c r="H5" s="402"/>
      <c r="I5" s="843"/>
    </row>
    <row r="6" spans="2:9" ht="20.100000000000001" customHeight="1">
      <c r="B6" s="21" t="s">
        <v>11</v>
      </c>
      <c r="C6" s="367">
        <v>16035</v>
      </c>
      <c r="D6" s="249">
        <v>24270</v>
      </c>
      <c r="E6" s="249">
        <v>26520</v>
      </c>
      <c r="F6" s="249">
        <v>29750</v>
      </c>
      <c r="G6" s="61">
        <v>25200</v>
      </c>
      <c r="H6" s="62">
        <v>28761</v>
      </c>
      <c r="I6" s="815">
        <v>17299</v>
      </c>
    </row>
    <row r="7" spans="2:9" ht="20.100000000000001" customHeight="1">
      <c r="B7" s="21" t="s">
        <v>152</v>
      </c>
      <c r="C7" s="367">
        <v>1849</v>
      </c>
      <c r="D7" s="249">
        <v>1843</v>
      </c>
      <c r="E7" s="249">
        <v>2022</v>
      </c>
      <c r="F7" s="249">
        <v>2708</v>
      </c>
      <c r="G7" s="61">
        <v>2502</v>
      </c>
      <c r="H7" s="62">
        <v>2659</v>
      </c>
      <c r="I7" s="815">
        <v>2816</v>
      </c>
    </row>
    <row r="8" spans="2:9" ht="20.100000000000001" customHeight="1">
      <c r="B8" s="21" t="s">
        <v>153</v>
      </c>
      <c r="C8" s="367">
        <v>2506</v>
      </c>
      <c r="D8" s="249">
        <v>1841</v>
      </c>
      <c r="E8" s="249">
        <v>1818</v>
      </c>
      <c r="F8" s="249">
        <v>1814</v>
      </c>
      <c r="G8" s="61">
        <v>1671</v>
      </c>
      <c r="H8" s="62">
        <v>2553</v>
      </c>
      <c r="I8" s="815">
        <v>1351</v>
      </c>
    </row>
    <row r="9" spans="2:9" ht="20.100000000000001" customHeight="1">
      <c r="B9" s="43" t="s">
        <v>37</v>
      </c>
      <c r="C9" s="371">
        <v>140</v>
      </c>
      <c r="D9" s="250">
        <v>79</v>
      </c>
      <c r="E9" s="250">
        <v>149</v>
      </c>
      <c r="F9" s="250">
        <v>159</v>
      </c>
      <c r="G9" s="65">
        <v>102</v>
      </c>
      <c r="H9" s="66">
        <v>188</v>
      </c>
      <c r="I9" s="816">
        <v>108</v>
      </c>
    </row>
    <row r="10" spans="2:9" ht="20.100000000000001" customHeight="1">
      <c r="B10" s="52" t="s">
        <v>38</v>
      </c>
      <c r="C10" s="74">
        <f>C9+C8+C7+C6</f>
        <v>20530</v>
      </c>
      <c r="D10" s="68">
        <v>28033</v>
      </c>
      <c r="E10" s="68">
        <v>30509</v>
      </c>
      <c r="F10" s="68">
        <v>34431</v>
      </c>
      <c r="G10" s="68">
        <v>29475</v>
      </c>
      <c r="H10" s="68">
        <v>34161</v>
      </c>
      <c r="I10" s="817">
        <v>21574</v>
      </c>
    </row>
    <row r="11" spans="2:9" ht="20.100000000000001" customHeight="1">
      <c r="B11" s="42" t="s">
        <v>143</v>
      </c>
      <c r="C11" s="388"/>
      <c r="D11" s="249"/>
      <c r="E11" s="249"/>
      <c r="F11" s="249"/>
      <c r="G11" s="61"/>
      <c r="H11" s="62"/>
      <c r="I11" s="815"/>
    </row>
    <row r="12" spans="2:9" ht="20.100000000000001" customHeight="1">
      <c r="B12" s="21" t="s">
        <v>42</v>
      </c>
      <c r="C12" s="367">
        <v>1835</v>
      </c>
      <c r="D12" s="249">
        <v>980</v>
      </c>
      <c r="E12" s="249">
        <v>1266</v>
      </c>
      <c r="F12" s="249">
        <v>1772</v>
      </c>
      <c r="G12" s="61">
        <v>2041</v>
      </c>
      <c r="H12" s="62">
        <v>2130</v>
      </c>
      <c r="I12" s="815">
        <v>1408</v>
      </c>
    </row>
    <row r="13" spans="2:9" ht="20.100000000000001" customHeight="1">
      <c r="B13" s="21" t="s">
        <v>43</v>
      </c>
      <c r="C13" s="367">
        <v>3842</v>
      </c>
      <c r="D13" s="249">
        <v>4783</v>
      </c>
      <c r="E13" s="249">
        <v>5880</v>
      </c>
      <c r="F13" s="249">
        <v>6289</v>
      </c>
      <c r="G13" s="61">
        <v>5660</v>
      </c>
      <c r="H13" s="62">
        <v>5292</v>
      </c>
      <c r="I13" s="815">
        <v>3485</v>
      </c>
    </row>
    <row r="14" spans="2:9" ht="20.100000000000001" customHeight="1">
      <c r="B14" s="21" t="s">
        <v>44</v>
      </c>
      <c r="C14" s="367">
        <v>2825</v>
      </c>
      <c r="D14" s="249">
        <v>3493</v>
      </c>
      <c r="E14" s="249">
        <v>3658</v>
      </c>
      <c r="F14" s="249">
        <v>4157</v>
      </c>
      <c r="G14" s="61">
        <v>4045</v>
      </c>
      <c r="H14" s="62">
        <v>7301</v>
      </c>
      <c r="I14" s="815">
        <v>4807</v>
      </c>
    </row>
    <row r="15" spans="2:9" ht="20.100000000000001" customHeight="1">
      <c r="B15" s="21" t="s">
        <v>45</v>
      </c>
      <c r="C15" s="367">
        <v>6859</v>
      </c>
      <c r="D15" s="249">
        <v>9154</v>
      </c>
      <c r="E15" s="249">
        <v>9798</v>
      </c>
      <c r="F15" s="249">
        <v>10705</v>
      </c>
      <c r="G15" s="61">
        <v>9346</v>
      </c>
      <c r="H15" s="62">
        <v>7328</v>
      </c>
      <c r="I15" s="815">
        <v>6436</v>
      </c>
    </row>
    <row r="16" spans="2:9" ht="20.100000000000001" customHeight="1">
      <c r="B16" s="43" t="s">
        <v>46</v>
      </c>
      <c r="C16" s="371">
        <v>5169</v>
      </c>
      <c r="D16" s="250">
        <v>9623</v>
      </c>
      <c r="E16" s="250">
        <v>9907</v>
      </c>
      <c r="F16" s="250">
        <v>11508</v>
      </c>
      <c r="G16" s="65">
        <v>8383</v>
      </c>
      <c r="H16" s="66">
        <v>12110</v>
      </c>
      <c r="I16" s="816">
        <v>5438</v>
      </c>
    </row>
    <row r="17" spans="2:14" ht="20.100000000000001" customHeight="1">
      <c r="B17" s="52" t="s">
        <v>38</v>
      </c>
      <c r="C17" s="74">
        <f>C16+C15+C14+C13+C12</f>
        <v>20530</v>
      </c>
      <c r="D17" s="68">
        <v>28033</v>
      </c>
      <c r="E17" s="68">
        <v>30509</v>
      </c>
      <c r="F17" s="68">
        <v>34431</v>
      </c>
      <c r="G17" s="68">
        <v>29475</v>
      </c>
      <c r="H17" s="68">
        <v>34161</v>
      </c>
      <c r="I17" s="817">
        <v>21574</v>
      </c>
    </row>
    <row r="19" spans="2:14" ht="20.100000000000001" customHeight="1">
      <c r="B19" s="300" t="s">
        <v>256</v>
      </c>
      <c r="C19" s="483"/>
      <c r="D19" s="300"/>
      <c r="E19" s="300"/>
      <c r="F19" s="300"/>
      <c r="G19" s="300"/>
    </row>
    <row r="21" spans="2:14" ht="12.75" customHeight="1">
      <c r="H21" s="1"/>
    </row>
    <row r="23" spans="2:14" ht="20.100000000000001" customHeight="1">
      <c r="B23" s="299"/>
      <c r="C23" s="482"/>
      <c r="D23" s="299"/>
      <c r="E23" s="299"/>
      <c r="F23" s="299"/>
      <c r="G23" s="299"/>
      <c r="H23" s="299"/>
    </row>
    <row r="25" spans="2:14" ht="20.100000000000001" customHeight="1">
      <c r="I25" s="299"/>
      <c r="J25" s="299"/>
      <c r="K25" s="299"/>
      <c r="L25" s="299"/>
      <c r="M25" s="299"/>
      <c r="N25" s="299"/>
    </row>
    <row r="26" spans="2:14" ht="20.100000000000001" customHeight="1">
      <c r="I26" s="23"/>
    </row>
    <row r="29" spans="2:14" ht="20.100000000000001" customHeight="1">
      <c r="H29" s="132"/>
    </row>
    <row r="30" spans="2:14" ht="20.100000000000001" customHeight="1">
      <c r="H30" s="23"/>
    </row>
  </sheetData>
  <mergeCells count="1">
    <mergeCell ref="B2:G2"/>
  </mergeCells>
  <pageMargins left="0.75000000000000011" right="0.75000000000000011" top="1" bottom="1" header="0.5" footer="0.5"/>
  <pageSetup paperSize="9" scale="83" orientation="portrait"/>
  <drawing r:id="rId1"/>
</worksheet>
</file>

<file path=xl/worksheets/sheet28.xml><?xml version="1.0" encoding="utf-8"?>
<worksheet xmlns="http://schemas.openxmlformats.org/spreadsheetml/2006/main" xmlns:r="http://schemas.openxmlformats.org/officeDocument/2006/relationships">
  <sheetPr enableFormatConditionsCalculation="0">
    <tabColor theme="4"/>
    <pageSetUpPr fitToPage="1"/>
  </sheetPr>
  <dimension ref="B2:H11"/>
  <sheetViews>
    <sheetView showGridLines="0" zoomScale="150" zoomScaleNormal="150" zoomScalePageLayoutView="150" workbookViewId="0">
      <selection activeCell="B5" sqref="B5:G9"/>
    </sheetView>
  </sheetViews>
  <sheetFormatPr defaultColWidth="10.875" defaultRowHeight="20.100000000000001" customHeight="1"/>
  <cols>
    <col min="1" max="1" width="5.5" style="488" customWidth="1"/>
    <col min="2" max="2" width="26.125" style="488" customWidth="1"/>
    <col min="3" max="15" width="10.5" style="488" customWidth="1"/>
    <col min="16" max="16384" width="10.875" style="488"/>
  </cols>
  <sheetData>
    <row r="2" spans="2:8" ht="20.100000000000001" customHeight="1">
      <c r="B2" s="1496" t="s">
        <v>232</v>
      </c>
      <c r="C2" s="1496"/>
      <c r="D2" s="1496"/>
      <c r="E2" s="1496"/>
      <c r="F2" s="1496"/>
      <c r="G2" s="1496"/>
    </row>
    <row r="3" spans="2:8" ht="20.100000000000001" customHeight="1">
      <c r="B3" s="487"/>
      <c r="C3" s="487"/>
      <c r="D3" s="487"/>
    </row>
    <row r="4" spans="2:8" ht="20.100000000000001" customHeight="1">
      <c r="B4" s="336" t="s">
        <v>14</v>
      </c>
      <c r="C4" s="4">
        <v>2016</v>
      </c>
      <c r="D4" s="4">
        <v>2015</v>
      </c>
      <c r="E4" s="4">
        <v>2014</v>
      </c>
      <c r="F4" s="4">
        <v>2013</v>
      </c>
      <c r="G4" s="4">
        <v>2012</v>
      </c>
      <c r="H4" s="4">
        <v>2011</v>
      </c>
    </row>
    <row r="5" spans="2:8" ht="20.100000000000001" customHeight="1">
      <c r="B5" s="21" t="s">
        <v>216</v>
      </c>
      <c r="C5" s="367">
        <v>14316</v>
      </c>
      <c r="D5" s="249">
        <v>20508</v>
      </c>
      <c r="E5" s="249">
        <v>22959</v>
      </c>
      <c r="F5" s="249">
        <v>24102</v>
      </c>
      <c r="G5" s="61">
        <v>20106</v>
      </c>
      <c r="H5" s="62">
        <v>16872</v>
      </c>
    </row>
    <row r="6" spans="2:8" ht="20.100000000000001" customHeight="1">
      <c r="B6" s="21" t="s">
        <v>152</v>
      </c>
      <c r="C6" s="367">
        <v>1636</v>
      </c>
      <c r="D6" s="249">
        <v>827</v>
      </c>
      <c r="E6" s="249">
        <v>1944</v>
      </c>
      <c r="F6" s="249">
        <v>2530</v>
      </c>
      <c r="G6" s="61">
        <v>2094</v>
      </c>
      <c r="H6" s="62">
        <v>2373</v>
      </c>
    </row>
    <row r="7" spans="2:8" ht="20.100000000000001" customHeight="1">
      <c r="B7" s="21" t="s">
        <v>153</v>
      </c>
      <c r="C7" s="367">
        <v>1432</v>
      </c>
      <c r="D7" s="249">
        <v>1569</v>
      </c>
      <c r="E7" s="249">
        <v>1424</v>
      </c>
      <c r="F7" s="249">
        <v>1579</v>
      </c>
      <c r="G7" s="61">
        <v>1507</v>
      </c>
      <c r="H7" s="62">
        <v>1239</v>
      </c>
    </row>
    <row r="8" spans="2:8" ht="20.100000000000001" customHeight="1">
      <c r="B8" s="43" t="s">
        <v>37</v>
      </c>
      <c r="C8" s="371">
        <f>C9-C7-C6-C5</f>
        <v>100</v>
      </c>
      <c r="D8" s="250">
        <v>72</v>
      </c>
      <c r="E8" s="250">
        <v>104</v>
      </c>
      <c r="F8" s="250">
        <v>97</v>
      </c>
      <c r="G8" s="65">
        <v>82</v>
      </c>
      <c r="H8" s="66">
        <v>156</v>
      </c>
    </row>
    <row r="9" spans="2:8" ht="20.100000000000001" customHeight="1">
      <c r="B9" s="133" t="s">
        <v>38</v>
      </c>
      <c r="C9" s="403">
        <v>17484</v>
      </c>
      <c r="D9" s="404">
        <v>22976</v>
      </c>
      <c r="E9" s="404">
        <v>26430</v>
      </c>
      <c r="F9" s="404">
        <v>28309</v>
      </c>
      <c r="G9" s="404">
        <v>23789</v>
      </c>
      <c r="H9" s="404">
        <v>20641</v>
      </c>
    </row>
    <row r="11" spans="2:8" ht="20.100000000000001" customHeight="1">
      <c r="B11" s="527" t="s">
        <v>257</v>
      </c>
      <c r="C11" s="528"/>
    </row>
  </sheetData>
  <mergeCells count="1">
    <mergeCell ref="B2:G2"/>
  </mergeCells>
  <pageMargins left="0.75000000000000011" right="0.75000000000000011" top="1" bottom="1" header="0.5" footer="0.5"/>
  <pageSetup paperSize="9" scale="83" orientation="portrait"/>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sheetPr codeName="Feuil27" enableFormatConditionsCalculation="0">
    <tabColor theme="4"/>
    <pageSetUpPr fitToPage="1"/>
  </sheetPr>
  <dimension ref="B2:H9"/>
  <sheetViews>
    <sheetView showGridLines="0" zoomScale="150" zoomScaleNormal="150" zoomScalePageLayoutView="150" workbookViewId="0">
      <selection activeCell="B5" sqref="B5:G9"/>
    </sheetView>
  </sheetViews>
  <sheetFormatPr defaultColWidth="11" defaultRowHeight="20.100000000000001" customHeight="1"/>
  <cols>
    <col min="1" max="1" width="5.5" customWidth="1"/>
    <col min="2" max="2" width="26.125" customWidth="1"/>
    <col min="3" max="3" width="10.5" style="484" customWidth="1"/>
    <col min="4" max="15" width="10.5" customWidth="1"/>
  </cols>
  <sheetData>
    <row r="2" spans="2:8" ht="20.100000000000001" customHeight="1">
      <c r="B2" s="1496" t="str">
        <f>UPPER("Divestments by business segment")</f>
        <v>DIVESTMENTS BY BUSINESS SEGMENT</v>
      </c>
      <c r="C2" s="1496"/>
      <c r="D2" s="1496"/>
      <c r="E2" s="1496"/>
      <c r="F2" s="1496"/>
      <c r="G2" s="1496"/>
    </row>
    <row r="3" spans="2:8" ht="20.100000000000001" customHeight="1">
      <c r="B3" s="1"/>
      <c r="C3" s="482"/>
      <c r="D3" s="235"/>
    </row>
    <row r="4" spans="2:8" ht="20.100000000000001" customHeight="1">
      <c r="B4" s="336" t="s">
        <v>14</v>
      </c>
      <c r="C4" s="4">
        <v>2016</v>
      </c>
      <c r="D4" s="4">
        <v>2015</v>
      </c>
      <c r="E4" s="4">
        <v>2014</v>
      </c>
      <c r="F4" s="4">
        <v>2013</v>
      </c>
      <c r="G4" s="4">
        <v>2012</v>
      </c>
      <c r="H4" s="4">
        <v>2011</v>
      </c>
    </row>
    <row r="5" spans="2:8" ht="20.100000000000001" customHeight="1">
      <c r="B5" s="21" t="s">
        <v>11</v>
      </c>
      <c r="C5" s="367">
        <v>2331</v>
      </c>
      <c r="D5" s="249">
        <v>3215</v>
      </c>
      <c r="E5" s="249">
        <v>5764</v>
      </c>
      <c r="F5" s="249">
        <v>5786</v>
      </c>
      <c r="G5" s="61">
        <v>3595</v>
      </c>
      <c r="H5" s="62">
        <v>3607</v>
      </c>
    </row>
    <row r="6" spans="2:8" ht="20.100000000000001" customHeight="1">
      <c r="B6" s="21" t="s">
        <v>152</v>
      </c>
      <c r="C6" s="367">
        <v>86</v>
      </c>
      <c r="D6" s="249">
        <v>3488</v>
      </c>
      <c r="E6" s="249">
        <v>192</v>
      </c>
      <c r="F6" s="249">
        <v>365</v>
      </c>
      <c r="G6" s="61">
        <v>392</v>
      </c>
      <c r="H6" s="62">
        <v>3492</v>
      </c>
    </row>
    <row r="7" spans="2:8" ht="20.100000000000001" customHeight="1">
      <c r="B7" s="21" t="s">
        <v>153</v>
      </c>
      <c r="C7" s="367">
        <v>446</v>
      </c>
      <c r="D7" s="249">
        <v>856</v>
      </c>
      <c r="E7" s="249">
        <v>163</v>
      </c>
      <c r="F7" s="249">
        <v>186</v>
      </c>
      <c r="G7" s="61">
        <v>196</v>
      </c>
      <c r="H7" s="62">
        <v>2721</v>
      </c>
    </row>
    <row r="8" spans="2:8" ht="20.100000000000001" customHeight="1">
      <c r="B8" s="43" t="s">
        <v>37</v>
      </c>
      <c r="C8" s="371">
        <v>14</v>
      </c>
      <c r="D8" s="250">
        <v>25</v>
      </c>
      <c r="E8" s="250">
        <v>71</v>
      </c>
      <c r="F8" s="250">
        <v>62</v>
      </c>
      <c r="G8" s="65">
        <v>3360</v>
      </c>
      <c r="H8" s="66">
        <v>2120</v>
      </c>
    </row>
    <row r="9" spans="2:8" ht="20.100000000000001" customHeight="1">
      <c r="B9" s="133" t="s">
        <v>38</v>
      </c>
      <c r="C9" s="403">
        <v>2877</v>
      </c>
      <c r="D9" s="404">
        <v>7584</v>
      </c>
      <c r="E9" s="404">
        <v>6190</v>
      </c>
      <c r="F9" s="404">
        <v>6399</v>
      </c>
      <c r="G9" s="404">
        <v>7543</v>
      </c>
      <c r="H9" s="404">
        <v>11940</v>
      </c>
    </row>
  </sheetData>
  <mergeCells count="1">
    <mergeCell ref="B2:G2"/>
  </mergeCells>
  <pageMargins left="0.75000000000000011" right="0.75000000000000011" top="1" bottom="1" header="0.5" footer="0.5"/>
  <pageSetup paperSize="9" scale="83"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Feuil2" enableFormatConditionsCalculation="0">
    <tabColor theme="4"/>
    <pageSetUpPr fitToPage="1"/>
  </sheetPr>
  <dimension ref="B1:O34"/>
  <sheetViews>
    <sheetView showGridLines="0" view="pageLayout" topLeftCell="A19" zoomScale="125" zoomScalePageLayoutView="125" workbookViewId="0"/>
  </sheetViews>
  <sheetFormatPr defaultColWidth="11" defaultRowHeight="20.100000000000001" customHeight="1"/>
  <cols>
    <col min="1" max="1" width="5.5" customWidth="1"/>
    <col min="2" max="2" width="62" customWidth="1"/>
    <col min="3" max="3" width="13.125" style="484" customWidth="1"/>
    <col min="4" max="8" width="13.125" customWidth="1"/>
    <col min="9" max="15" width="11.125" customWidth="1"/>
  </cols>
  <sheetData>
    <row r="1" spans="2:15" ht="20.100000000000001" customHeight="1">
      <c r="E1" s="155"/>
    </row>
    <row r="2" spans="2:15" ht="20.100000000000001" customHeight="1">
      <c r="B2" s="1496" t="s">
        <v>168</v>
      </c>
      <c r="C2" s="1496"/>
      <c r="D2" s="1496"/>
      <c r="E2" s="1496"/>
      <c r="F2" s="1496"/>
      <c r="G2" s="1496"/>
      <c r="H2" s="1496"/>
      <c r="I2" s="1496"/>
      <c r="J2" s="1496"/>
      <c r="K2" s="1496"/>
      <c r="L2" s="1496"/>
      <c r="M2" s="1496"/>
      <c r="N2" s="1496"/>
      <c r="O2" s="1496"/>
    </row>
    <row r="3" spans="2:15" ht="20.100000000000001" customHeight="1">
      <c r="B3" s="1"/>
      <c r="C3" s="482"/>
      <c r="D3" s="226"/>
    </row>
    <row r="4" spans="2:15" ht="20.100000000000001" customHeight="1">
      <c r="B4" s="2"/>
      <c r="C4" s="2"/>
      <c r="D4" s="1500"/>
      <c r="E4" s="1500"/>
      <c r="F4" s="1500"/>
      <c r="G4" s="1500"/>
      <c r="H4" s="1500"/>
      <c r="I4" s="1500"/>
      <c r="J4" s="1500"/>
      <c r="K4" s="1500"/>
      <c r="L4" s="1500"/>
      <c r="M4" s="1500"/>
      <c r="N4" s="1500"/>
      <c r="O4" s="316"/>
    </row>
    <row r="5" spans="2:15" ht="20.100000000000001" customHeight="1">
      <c r="B5" s="7" t="s">
        <v>4</v>
      </c>
      <c r="C5" s="45">
        <v>2016</v>
      </c>
      <c r="D5" s="45">
        <v>2015</v>
      </c>
      <c r="E5" s="4">
        <v>2014</v>
      </c>
      <c r="F5" s="4">
        <v>2013</v>
      </c>
      <c r="G5" s="4">
        <v>2012</v>
      </c>
      <c r="H5" s="4">
        <v>2011</v>
      </c>
      <c r="I5" s="618">
        <v>2010</v>
      </c>
    </row>
    <row r="6" spans="2:15" ht="20.100000000000001" customHeight="1">
      <c r="B6" s="157" t="s">
        <v>0</v>
      </c>
      <c r="C6" s="529">
        <v>149743</v>
      </c>
      <c r="D6" s="555">
        <v>165357</v>
      </c>
      <c r="E6" s="238">
        <v>236122</v>
      </c>
      <c r="F6" s="238">
        <v>251725</v>
      </c>
      <c r="G6" s="158">
        <v>257037</v>
      </c>
      <c r="H6" s="158">
        <v>257084</v>
      </c>
      <c r="I6" s="620">
        <v>211146</v>
      </c>
    </row>
    <row r="7" spans="2:15" ht="20.100000000000001" customHeight="1">
      <c r="B7" s="159" t="s">
        <v>305</v>
      </c>
      <c r="C7" s="530">
        <v>8928</v>
      </c>
      <c r="D7" s="540">
        <v>12672</v>
      </c>
      <c r="E7" s="239">
        <v>21604</v>
      </c>
      <c r="F7" s="239">
        <v>27618</v>
      </c>
      <c r="G7" s="160">
        <v>31946</v>
      </c>
      <c r="H7" s="160">
        <v>34044</v>
      </c>
      <c r="I7" s="621">
        <v>26245</v>
      </c>
    </row>
    <row r="8" spans="2:15" ht="20.100000000000001" customHeight="1">
      <c r="B8" s="513" t="s">
        <v>304</v>
      </c>
      <c r="C8" s="512">
        <v>9420</v>
      </c>
      <c r="D8" s="555">
        <v>11362</v>
      </c>
      <c r="E8" s="514">
        <v>14247</v>
      </c>
      <c r="F8" s="514">
        <v>15861</v>
      </c>
      <c r="G8" s="514">
        <v>17153</v>
      </c>
      <c r="H8" s="514">
        <v>17118</v>
      </c>
      <c r="I8" s="627">
        <v>14082</v>
      </c>
    </row>
    <row r="9" spans="2:15" s="38" customFormat="1" ht="20.100000000000001" customHeight="1">
      <c r="B9" s="440" t="s">
        <v>1</v>
      </c>
      <c r="C9" s="531">
        <v>6196</v>
      </c>
      <c r="D9" s="540">
        <v>5087</v>
      </c>
      <c r="E9" s="439">
        <v>4244</v>
      </c>
      <c r="F9" s="439">
        <v>11228</v>
      </c>
      <c r="G9" s="439">
        <v>13648</v>
      </c>
      <c r="H9" s="439">
        <v>17400</v>
      </c>
      <c r="I9" s="621">
        <v>14740</v>
      </c>
    </row>
    <row r="10" spans="2:15" ht="20.100000000000001" customHeight="1">
      <c r="B10" s="515" t="s">
        <v>2</v>
      </c>
      <c r="C10" s="364">
        <v>8287</v>
      </c>
      <c r="D10" s="555">
        <v>10518</v>
      </c>
      <c r="E10" s="516">
        <v>12837</v>
      </c>
      <c r="F10" s="516">
        <v>14292</v>
      </c>
      <c r="G10" s="517">
        <v>15772</v>
      </c>
      <c r="H10" s="517">
        <v>15948</v>
      </c>
      <c r="I10" s="619">
        <v>13674</v>
      </c>
    </row>
    <row r="11" spans="2:15" s="38" customFormat="1" ht="20.100000000000001" customHeight="1">
      <c r="B11" s="440" t="s">
        <v>17</v>
      </c>
      <c r="C11" s="595">
        <v>2389713936</v>
      </c>
      <c r="D11" s="521">
        <v>2304435542</v>
      </c>
      <c r="E11" s="521">
        <v>2281004151</v>
      </c>
      <c r="F11" s="521">
        <v>2271543658</v>
      </c>
      <c r="G11" s="521">
        <v>2266635745</v>
      </c>
      <c r="H11" s="521">
        <v>2256951403</v>
      </c>
      <c r="I11" s="621">
        <v>2244494576</v>
      </c>
    </row>
    <row r="12" spans="2:15" s="38" customFormat="1" ht="20.100000000000001" customHeight="1">
      <c r="B12" s="272" t="s">
        <v>303</v>
      </c>
      <c r="C12" s="532">
        <v>3.38</v>
      </c>
      <c r="D12" s="554">
        <v>4.51</v>
      </c>
      <c r="E12" s="474">
        <v>5.63</v>
      </c>
      <c r="F12" s="474">
        <v>6.29</v>
      </c>
      <c r="G12" s="553">
        <v>6.96</v>
      </c>
      <c r="H12" s="475">
        <v>7.07</v>
      </c>
      <c r="I12" s="626">
        <v>6.09</v>
      </c>
    </row>
    <row r="13" spans="2:15" s="38" customFormat="1" ht="20.100000000000001" customHeight="1">
      <c r="B13" s="272" t="s">
        <v>302</v>
      </c>
      <c r="C13" s="532" t="s">
        <v>326</v>
      </c>
      <c r="D13" s="474">
        <v>2.44</v>
      </c>
      <c r="E13" s="474">
        <v>2.44</v>
      </c>
      <c r="F13" s="474">
        <v>2.38</v>
      </c>
      <c r="G13" s="475">
        <v>2.34</v>
      </c>
      <c r="H13" s="475">
        <v>2.2799999999999998</v>
      </c>
      <c r="I13" s="626">
        <v>2.2799999999999998</v>
      </c>
    </row>
    <row r="14" spans="2:15" ht="20.100000000000001" customHeight="1">
      <c r="B14" s="515" t="s">
        <v>301</v>
      </c>
      <c r="C14" s="578" t="s">
        <v>325</v>
      </c>
      <c r="D14" s="571">
        <v>2.67</v>
      </c>
      <c r="E14" s="571">
        <v>2.93</v>
      </c>
      <c r="F14" s="571">
        <v>3.24</v>
      </c>
      <c r="G14" s="572">
        <v>3.05</v>
      </c>
      <c r="H14" s="572">
        <v>2.97</v>
      </c>
      <c r="I14" s="628">
        <v>3.15</v>
      </c>
    </row>
    <row r="15" spans="2:15" ht="20.100000000000001" customHeight="1">
      <c r="B15" s="159" t="s">
        <v>314</v>
      </c>
      <c r="C15" s="533">
        <v>0.27100000000000002</v>
      </c>
      <c r="D15" s="541">
        <v>0.28299999999999997</v>
      </c>
      <c r="E15" s="465">
        <v>0.313</v>
      </c>
      <c r="F15" s="465">
        <v>0.23300000000000001</v>
      </c>
      <c r="G15" s="466">
        <v>0.219</v>
      </c>
      <c r="H15" s="466">
        <v>0.23400000000000001</v>
      </c>
      <c r="I15" s="625">
        <v>0.22500000000000001</v>
      </c>
    </row>
    <row r="16" spans="2:15" ht="20.100000000000001" customHeight="1">
      <c r="B16" s="159" t="s">
        <v>315</v>
      </c>
      <c r="C16" s="533">
        <v>7.4999999999999997E-2</v>
      </c>
      <c r="D16" s="541">
        <v>9.4E-2</v>
      </c>
      <c r="E16" s="465">
        <v>0.111</v>
      </c>
      <c r="F16" s="465">
        <v>0.13</v>
      </c>
      <c r="G16" s="466">
        <v>0.155</v>
      </c>
      <c r="H16" s="466">
        <v>0.17</v>
      </c>
      <c r="I16" s="625" t="s">
        <v>329</v>
      </c>
    </row>
    <row r="17" spans="2:15" s="38" customFormat="1" ht="20.100000000000001" customHeight="1">
      <c r="B17" s="440" t="s">
        <v>207</v>
      </c>
      <c r="C17" s="533">
        <v>8.6999999999999994E-2</v>
      </c>
      <c r="D17" s="541">
        <v>0.115</v>
      </c>
      <c r="E17" s="541">
        <v>0.13500000000000001</v>
      </c>
      <c r="F17" s="541">
        <v>0.14899999999999999</v>
      </c>
      <c r="G17" s="541">
        <v>0.17699999999999999</v>
      </c>
      <c r="H17" s="541">
        <v>0.19900000000000001</v>
      </c>
      <c r="I17" s="622" t="s">
        <v>330</v>
      </c>
      <c r="J17" s="365"/>
      <c r="K17" s="365"/>
      <c r="L17" s="365"/>
      <c r="M17" s="365"/>
      <c r="N17" s="365"/>
    </row>
    <row r="18" spans="2:15" ht="20.100000000000001" customHeight="1">
      <c r="B18" s="515" t="s">
        <v>3</v>
      </c>
      <c r="C18" s="534">
        <v>16521</v>
      </c>
      <c r="D18" s="514">
        <v>19946</v>
      </c>
      <c r="E18" s="516">
        <v>25608</v>
      </c>
      <c r="F18" s="516">
        <v>28513</v>
      </c>
      <c r="G18" s="517">
        <v>28858</v>
      </c>
      <c r="H18" s="517">
        <v>27193</v>
      </c>
      <c r="I18" s="619">
        <v>24516</v>
      </c>
      <c r="J18" s="122"/>
      <c r="K18" s="122"/>
      <c r="L18" s="122"/>
      <c r="M18" s="122"/>
      <c r="N18" s="122"/>
    </row>
    <row r="19" spans="2:15" s="488" customFormat="1" ht="20.100000000000001" customHeight="1">
      <c r="B19" s="509" t="s">
        <v>306</v>
      </c>
      <c r="C19" s="535">
        <v>20530</v>
      </c>
      <c r="D19" s="439">
        <v>28033</v>
      </c>
      <c r="E19" s="510">
        <v>30509</v>
      </c>
      <c r="F19" s="510">
        <v>34431</v>
      </c>
      <c r="G19" s="511">
        <v>29475</v>
      </c>
      <c r="H19" s="511">
        <v>34161</v>
      </c>
      <c r="I19" s="621">
        <v>21574</v>
      </c>
      <c r="J19" s="122"/>
      <c r="K19" s="122"/>
      <c r="L19" s="122"/>
      <c r="M19" s="122"/>
      <c r="N19" s="122"/>
    </row>
    <row r="20" spans="2:15" ht="20.100000000000001" customHeight="1">
      <c r="B20" s="161" t="s">
        <v>307</v>
      </c>
      <c r="C20" s="536">
        <v>17484</v>
      </c>
      <c r="D20" s="439">
        <v>22976</v>
      </c>
      <c r="E20" s="240">
        <v>26430</v>
      </c>
      <c r="F20" s="240">
        <v>28309</v>
      </c>
      <c r="G20" s="162">
        <v>23789</v>
      </c>
      <c r="H20" s="162">
        <v>20641</v>
      </c>
      <c r="I20" s="623">
        <v>15768</v>
      </c>
      <c r="J20" s="122"/>
      <c r="K20" s="122"/>
      <c r="L20" s="122"/>
      <c r="M20" s="122"/>
      <c r="N20" s="122"/>
    </row>
    <row r="21" spans="2:15" ht="20.100000000000001" customHeight="1">
      <c r="B21" s="174" t="s">
        <v>189</v>
      </c>
      <c r="C21" s="537">
        <v>2877</v>
      </c>
      <c r="D21" s="241">
        <v>7584</v>
      </c>
      <c r="E21" s="241">
        <v>6190</v>
      </c>
      <c r="F21" s="241">
        <v>6399</v>
      </c>
      <c r="G21" s="163">
        <v>7543</v>
      </c>
      <c r="H21" s="163">
        <v>11940</v>
      </c>
      <c r="I21" s="624">
        <v>5722</v>
      </c>
      <c r="J21" s="122"/>
      <c r="K21" s="122"/>
      <c r="L21" s="122"/>
      <c r="M21" s="122"/>
      <c r="N21" s="122"/>
    </row>
    <row r="22" spans="2:15" ht="20.100000000000001" customHeight="1">
      <c r="B22" s="156"/>
      <c r="C22" s="156"/>
      <c r="D22" s="574"/>
      <c r="E22" s="156"/>
      <c r="F22" s="156"/>
      <c r="G22" s="156"/>
      <c r="H22" s="156"/>
      <c r="I22" s="156"/>
      <c r="J22" s="156"/>
      <c r="K22" s="156"/>
      <c r="L22" s="156"/>
      <c r="M22" s="156"/>
      <c r="N22" s="156"/>
      <c r="O22" s="156"/>
    </row>
    <row r="23" spans="2:15" ht="14.1" customHeight="1">
      <c r="B23" s="605" t="s">
        <v>308</v>
      </c>
      <c r="C23" s="605"/>
      <c r="D23" s="605"/>
      <c r="E23" s="605"/>
      <c r="F23" s="605"/>
      <c r="G23" s="605"/>
      <c r="H23" s="605"/>
      <c r="I23" s="605"/>
      <c r="J23" s="605"/>
      <c r="K23" s="605"/>
      <c r="L23" s="605"/>
      <c r="M23" s="605"/>
      <c r="N23" s="605"/>
      <c r="O23" s="605"/>
    </row>
    <row r="24" spans="2:15" ht="12.75" customHeight="1">
      <c r="B24" s="612" t="s">
        <v>327</v>
      </c>
      <c r="C24" s="606"/>
      <c r="D24" s="606"/>
      <c r="E24" s="606"/>
      <c r="F24" s="606"/>
      <c r="G24" s="606"/>
      <c r="H24" s="606"/>
      <c r="I24" s="606"/>
      <c r="J24" s="606"/>
      <c r="K24" s="606"/>
      <c r="L24" s="606"/>
      <c r="M24" s="606"/>
      <c r="N24" s="606"/>
      <c r="O24" s="606"/>
    </row>
    <row r="25" spans="2:15" ht="14.1" customHeight="1">
      <c r="B25" s="609" t="s">
        <v>309</v>
      </c>
      <c r="C25" s="607"/>
      <c r="D25" s="607"/>
      <c r="E25" s="607"/>
      <c r="F25" s="607"/>
      <c r="G25" s="607"/>
      <c r="H25" s="607"/>
      <c r="I25" s="607"/>
      <c r="J25" s="607"/>
      <c r="K25" s="607"/>
      <c r="L25" s="607"/>
      <c r="M25" s="607"/>
      <c r="N25" s="607"/>
      <c r="O25" s="607"/>
    </row>
    <row r="26" spans="2:15" ht="14.1" customHeight="1">
      <c r="B26" s="610" t="s">
        <v>310</v>
      </c>
      <c r="C26" s="608"/>
      <c r="D26" s="608"/>
      <c r="E26" s="608"/>
      <c r="F26" s="608"/>
      <c r="G26" s="608"/>
      <c r="H26" s="608"/>
      <c r="I26" s="608"/>
      <c r="J26" s="608"/>
      <c r="K26" s="608"/>
      <c r="L26" s="608"/>
      <c r="M26" s="608"/>
      <c r="N26" s="608"/>
      <c r="O26" s="608"/>
    </row>
    <row r="27" spans="2:15" s="325" customFormat="1" ht="14.1" customHeight="1">
      <c r="B27" s="611" t="s">
        <v>311</v>
      </c>
      <c r="C27" s="605"/>
      <c r="D27" s="605"/>
      <c r="E27" s="605"/>
      <c r="F27" s="605"/>
      <c r="G27" s="605"/>
      <c r="H27" s="605"/>
      <c r="I27" s="605"/>
      <c r="J27" s="605"/>
      <c r="K27" s="605"/>
      <c r="L27" s="605"/>
      <c r="M27" s="605"/>
      <c r="N27" s="605"/>
      <c r="O27" s="605"/>
    </row>
    <row r="28" spans="2:15" s="325" customFormat="1" ht="14.1" customHeight="1">
      <c r="B28" s="610" t="s">
        <v>312</v>
      </c>
      <c r="C28" s="598"/>
      <c r="D28" s="598"/>
      <c r="E28" s="598"/>
      <c r="F28" s="598"/>
      <c r="G28" s="598"/>
      <c r="H28" s="598"/>
      <c r="I28" s="598"/>
      <c r="J28" s="598"/>
      <c r="K28" s="598"/>
      <c r="L28" s="598"/>
      <c r="M28" s="598"/>
      <c r="N28" s="598"/>
      <c r="O28" s="598"/>
    </row>
    <row r="29" spans="2:15" ht="13.5" customHeight="1">
      <c r="B29" s="610" t="s">
        <v>313</v>
      </c>
      <c r="C29" s="596"/>
      <c r="D29" s="596"/>
      <c r="E29" s="596"/>
      <c r="F29" s="596"/>
      <c r="G29" s="596"/>
      <c r="H29" s="596"/>
      <c r="I29" s="596"/>
      <c r="J29" s="596"/>
      <c r="K29" s="596"/>
      <c r="L29" s="596"/>
      <c r="M29" s="596"/>
      <c r="N29" s="596"/>
      <c r="O29" s="596"/>
    </row>
    <row r="30" spans="2:15" ht="20.100000000000001" customHeight="1">
      <c r="B30" s="629" t="s">
        <v>331</v>
      </c>
    </row>
    <row r="32" spans="2:15" ht="20.100000000000001" customHeight="1">
      <c r="B32" s="175"/>
      <c r="C32" s="175"/>
      <c r="D32" s="175"/>
    </row>
    <row r="34" spans="8:8" ht="20.100000000000001" customHeight="1">
      <c r="H34" s="9"/>
    </row>
  </sheetData>
  <mergeCells count="2">
    <mergeCell ref="D4:N4"/>
    <mergeCell ref="B2:O2"/>
  </mergeCells>
  <phoneticPr fontId="37" type="noConversion"/>
  <pageMargins left="0.75000000000000011" right="0.75000000000000011" top="0" bottom="1" header="0.5" footer="0.5"/>
  <pageSetup paperSize="9" scale="53" orientation="landscape" r:id="rId1"/>
  <drawing r:id="rId2"/>
</worksheet>
</file>

<file path=xl/worksheets/sheet30.xml><?xml version="1.0" encoding="utf-8"?>
<worksheet xmlns="http://schemas.openxmlformats.org/spreadsheetml/2006/main" xmlns:r="http://schemas.openxmlformats.org/officeDocument/2006/relationships">
  <sheetPr codeName="Feuil29" enableFormatConditionsCalculation="0">
    <tabColor theme="4"/>
  </sheetPr>
  <dimension ref="B2:O9"/>
  <sheetViews>
    <sheetView showGridLines="0" zoomScale="150" zoomScaleNormal="150" zoomScalePageLayoutView="150" workbookViewId="0">
      <selection activeCell="B6" sqref="B6:G6"/>
    </sheetView>
  </sheetViews>
  <sheetFormatPr defaultColWidth="11" defaultRowHeight="20.100000000000001" customHeight="1"/>
  <cols>
    <col min="1" max="1" width="5.5" customWidth="1"/>
    <col min="2" max="2" width="42.5" customWidth="1"/>
    <col min="3" max="3" width="10.5" style="484" customWidth="1"/>
    <col min="4" max="15" width="10.5" customWidth="1"/>
  </cols>
  <sheetData>
    <row r="2" spans="2:15" ht="20.100000000000001" customHeight="1">
      <c r="B2" s="1496" t="s">
        <v>148</v>
      </c>
      <c r="C2" s="1496"/>
      <c r="D2" s="1496"/>
      <c r="E2" s="1496"/>
      <c r="F2" s="1496"/>
      <c r="G2" s="1496"/>
      <c r="H2" s="1496"/>
      <c r="I2" s="1496"/>
      <c r="J2" s="1496"/>
      <c r="K2" s="1496"/>
      <c r="L2" s="1496"/>
      <c r="M2" s="1496"/>
      <c r="N2" s="1496"/>
      <c r="O2" s="1496"/>
    </row>
    <row r="4" spans="2:15" ht="20.100000000000001" customHeight="1">
      <c r="B4" s="54" t="s">
        <v>21</v>
      </c>
      <c r="C4" s="11">
        <v>2016</v>
      </c>
      <c r="D4" s="11">
        <v>2015</v>
      </c>
      <c r="E4" s="11">
        <v>2014</v>
      </c>
      <c r="F4" s="11">
        <v>2013</v>
      </c>
      <c r="G4" s="11">
        <v>2012</v>
      </c>
      <c r="H4" s="11">
        <v>2011</v>
      </c>
    </row>
    <row r="5" spans="2:15" ht="20.100000000000001" customHeight="1">
      <c r="B5" s="56" t="s">
        <v>14</v>
      </c>
      <c r="C5" s="6" t="s">
        <v>20</v>
      </c>
      <c r="D5" s="6" t="s">
        <v>20</v>
      </c>
      <c r="E5" s="6" t="s">
        <v>20</v>
      </c>
      <c r="F5" s="6" t="s">
        <v>20</v>
      </c>
      <c r="G5" s="6" t="s">
        <v>20</v>
      </c>
      <c r="H5" s="6" t="s">
        <v>20</v>
      </c>
    </row>
    <row r="6" spans="2:15" ht="20.100000000000001" customHeight="1">
      <c r="B6" s="151" t="s">
        <v>258</v>
      </c>
      <c r="C6" s="405">
        <v>8238</v>
      </c>
      <c r="D6" s="573">
        <v>8088</v>
      </c>
      <c r="E6" s="406">
        <v>9690</v>
      </c>
      <c r="F6" s="406">
        <v>9424</v>
      </c>
      <c r="G6" s="407">
        <v>9167</v>
      </c>
      <c r="H6" s="408">
        <v>9158</v>
      </c>
    </row>
    <row r="7" spans="2:15" ht="12.95" customHeight="1"/>
    <row r="8" spans="2:15" ht="13.5" customHeight="1">
      <c r="B8" s="1514" t="s">
        <v>259</v>
      </c>
      <c r="C8" s="1514"/>
      <c r="D8" s="1514"/>
      <c r="E8" s="1514"/>
      <c r="F8" s="1514"/>
      <c r="G8" s="1514"/>
      <c r="H8" s="1514"/>
      <c r="I8" s="1514"/>
      <c r="J8" s="1514"/>
      <c r="K8" s="1514"/>
      <c r="L8" s="1514"/>
      <c r="M8" s="1514"/>
      <c r="N8" s="1514"/>
      <c r="O8" s="1514"/>
    </row>
    <row r="9" spans="2:15" ht="14.1" customHeight="1"/>
  </sheetData>
  <mergeCells count="2">
    <mergeCell ref="B2:O2"/>
    <mergeCell ref="B8:O8"/>
  </mergeCells>
  <pageMargins left="0.74803149606299213" right="0.74803149606299213" top="0.98425196850393704" bottom="0.98425196850393704" header="0.51181102362204722" footer="0.51181102362204722"/>
  <pageSetup paperSize="9" scale="65" orientation="landscape"/>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sheetPr codeName="Feuil30" enableFormatConditionsCalculation="0">
    <tabColor theme="4"/>
  </sheetPr>
  <dimension ref="B2:P34"/>
  <sheetViews>
    <sheetView showGridLines="0" view="pageBreakPreview" topLeftCell="A7" zoomScaleNormal="120" zoomScaleSheetLayoutView="100" zoomScalePageLayoutView="120" workbookViewId="0">
      <selection activeCell="K21" sqref="K21"/>
    </sheetView>
  </sheetViews>
  <sheetFormatPr defaultColWidth="11" defaultRowHeight="20.100000000000001" customHeight="1"/>
  <cols>
    <col min="1" max="1" width="5.5" customWidth="1"/>
    <col min="2" max="2" width="39.375" customWidth="1"/>
    <col min="3" max="3" width="10.875" style="484" customWidth="1"/>
    <col min="4" max="5" width="10.875" customWidth="1"/>
  </cols>
  <sheetData>
    <row r="2" spans="2:16" ht="20.100000000000001" customHeight="1">
      <c r="B2" s="1496" t="str">
        <f>UPPER("Number of employees")</f>
        <v>NUMBER OF EMPLOYEES</v>
      </c>
      <c r="C2" s="1496"/>
      <c r="D2" s="1496"/>
      <c r="E2" s="1496"/>
      <c r="F2" s="1496"/>
      <c r="G2" s="1496"/>
      <c r="H2" s="1496"/>
      <c r="I2" s="1496"/>
      <c r="J2" s="1496"/>
      <c r="K2" s="1496"/>
      <c r="L2" s="1496"/>
      <c r="M2" s="1496"/>
      <c r="N2" s="1496"/>
      <c r="O2" s="1496"/>
      <c r="P2" s="1496"/>
    </row>
    <row r="4" spans="2:16" ht="20.100000000000001" customHeight="1">
      <c r="B4" s="44" t="s">
        <v>47</v>
      </c>
      <c r="C4" s="45">
        <v>2016</v>
      </c>
      <c r="D4" s="45">
        <v>2015</v>
      </c>
      <c r="E4" s="45">
        <v>2014</v>
      </c>
      <c r="F4" s="45">
        <v>2013</v>
      </c>
      <c r="G4" s="45">
        <v>2012</v>
      </c>
      <c r="H4" s="45">
        <v>2011</v>
      </c>
      <c r="I4" s="895">
        <v>2010</v>
      </c>
    </row>
    <row r="5" spans="2:16" ht="20.100000000000001" customHeight="1">
      <c r="B5" s="42" t="s">
        <v>149</v>
      </c>
      <c r="C5" s="248"/>
      <c r="D5" s="138"/>
      <c r="E5" s="138"/>
      <c r="F5" s="138"/>
      <c r="G5" s="108"/>
      <c r="H5" s="110"/>
      <c r="I5" s="899"/>
    </row>
    <row r="6" spans="2:16" ht="20.100000000000001" customHeight="1">
      <c r="B6" s="21" t="s">
        <v>42</v>
      </c>
      <c r="C6" s="459">
        <v>0.311</v>
      </c>
      <c r="D6" s="356">
        <v>0.315</v>
      </c>
      <c r="E6" s="356">
        <v>0.32500000000000001</v>
      </c>
      <c r="F6" s="356">
        <v>0.33600000000000002</v>
      </c>
      <c r="G6" s="357">
        <v>0.36</v>
      </c>
      <c r="H6" s="358">
        <v>0.36499999999999999</v>
      </c>
      <c r="I6" s="901">
        <v>0.379</v>
      </c>
    </row>
    <row r="7" spans="2:16" ht="20.100000000000001" customHeight="1">
      <c r="B7" s="21" t="s">
        <v>43</v>
      </c>
      <c r="C7" s="459">
        <v>0.252</v>
      </c>
      <c r="D7" s="356">
        <v>0.245</v>
      </c>
      <c r="E7" s="356">
        <v>0.23899999999999999</v>
      </c>
      <c r="F7" s="356">
        <v>0.23400000000000001</v>
      </c>
      <c r="G7" s="357">
        <v>0.23499999999999999</v>
      </c>
      <c r="H7" s="358">
        <v>0.23400000000000001</v>
      </c>
      <c r="I7" s="901">
        <v>0.26800000000000002</v>
      </c>
    </row>
    <row r="8" spans="2:16" ht="20.100000000000001" customHeight="1">
      <c r="B8" s="43" t="s">
        <v>46</v>
      </c>
      <c r="C8" s="460">
        <v>0.437</v>
      </c>
      <c r="D8" s="359">
        <v>0.44</v>
      </c>
      <c r="E8" s="359">
        <v>0.436</v>
      </c>
      <c r="F8" s="359">
        <v>0.43</v>
      </c>
      <c r="G8" s="360">
        <v>0.40500000000000003</v>
      </c>
      <c r="H8" s="361">
        <v>0.40100000000000002</v>
      </c>
      <c r="I8" s="902">
        <v>0.35299999999999998</v>
      </c>
    </row>
    <row r="9" spans="2:16" ht="20.100000000000001" customHeight="1">
      <c r="B9" s="52" t="s">
        <v>38</v>
      </c>
      <c r="C9" s="67">
        <v>102168</v>
      </c>
      <c r="D9" s="67">
        <v>96019</v>
      </c>
      <c r="E9" s="67">
        <v>100307</v>
      </c>
      <c r="F9" s="67">
        <v>98799</v>
      </c>
      <c r="G9" s="67">
        <v>97126</v>
      </c>
      <c r="H9" s="68">
        <v>96104</v>
      </c>
      <c r="I9" s="898">
        <v>92855</v>
      </c>
    </row>
    <row r="10" spans="2:16" ht="20.100000000000001" customHeight="1">
      <c r="D10" s="484"/>
      <c r="F10" s="119"/>
      <c r="G10" s="152"/>
      <c r="H10" s="152"/>
      <c r="I10" s="900"/>
    </row>
    <row r="11" spans="2:16" ht="20.100000000000001" customHeight="1">
      <c r="B11" s="44" t="s">
        <v>47</v>
      </c>
      <c r="C11" s="337">
        <v>2016</v>
      </c>
      <c r="D11" s="337">
        <v>2015</v>
      </c>
      <c r="E11" s="93">
        <v>2014</v>
      </c>
      <c r="F11" s="93">
        <v>2013</v>
      </c>
      <c r="G11" s="93">
        <v>2012</v>
      </c>
      <c r="H11" s="55">
        <v>2011</v>
      </c>
      <c r="I11" s="897" t="s">
        <v>328</v>
      </c>
    </row>
    <row r="12" spans="2:16" ht="20.100000000000001" customHeight="1">
      <c r="B12" s="42" t="s">
        <v>150</v>
      </c>
      <c r="C12" s="333"/>
      <c r="D12" s="251"/>
      <c r="E12" s="251"/>
      <c r="F12" s="251"/>
      <c r="G12" s="95"/>
      <c r="H12" s="26"/>
      <c r="I12" s="896"/>
    </row>
    <row r="13" spans="2:16" ht="20.100000000000001" customHeight="1">
      <c r="B13" s="21" t="s">
        <v>11</v>
      </c>
      <c r="C13" s="599">
        <f>0.158</f>
        <v>0.158</v>
      </c>
      <c r="D13" s="356">
        <v>0.17899999999999999</v>
      </c>
      <c r="E13" s="356">
        <v>0.183</v>
      </c>
      <c r="F13" s="356">
        <v>0.182</v>
      </c>
      <c r="G13" s="357">
        <v>0.186</v>
      </c>
      <c r="H13" s="358">
        <v>0.184</v>
      </c>
      <c r="I13" s="901">
        <v>0.182</v>
      </c>
    </row>
    <row r="14" spans="2:16" ht="20.100000000000001" customHeight="1">
      <c r="B14" s="21" t="s">
        <v>152</v>
      </c>
      <c r="C14" s="599">
        <f>51461/C17</f>
        <v>0.50369000078302406</v>
      </c>
      <c r="D14" s="356">
        <v>0.502</v>
      </c>
      <c r="E14" s="356">
        <v>0.51500000000000001</v>
      </c>
      <c r="F14" s="356">
        <v>0.52100000000000002</v>
      </c>
      <c r="G14" s="357">
        <v>0.53100000000000003</v>
      </c>
      <c r="H14" s="358">
        <v>0.52400000000000002</v>
      </c>
      <c r="I14" s="901">
        <v>0.54400000000000004</v>
      </c>
    </row>
    <row r="15" spans="2:16" ht="20.100000000000001" customHeight="1">
      <c r="B15" s="21" t="s">
        <v>153</v>
      </c>
      <c r="C15" s="599">
        <v>0.31900000000000001</v>
      </c>
      <c r="D15" s="356">
        <v>0.30199999999999999</v>
      </c>
      <c r="E15" s="356">
        <v>0.28599999999999998</v>
      </c>
      <c r="F15" s="356">
        <v>0.28199999999999997</v>
      </c>
      <c r="G15" s="357">
        <v>0.26800000000000002</v>
      </c>
      <c r="H15" s="358">
        <v>0.27800000000000002</v>
      </c>
      <c r="I15" s="901">
        <v>0.25900000000000001</v>
      </c>
    </row>
    <row r="16" spans="2:16" ht="20.100000000000001" customHeight="1">
      <c r="B16" s="43" t="s">
        <v>37</v>
      </c>
      <c r="C16" s="600">
        <f>1989/C17</f>
        <v>1.9467935165609584E-2</v>
      </c>
      <c r="D16" s="359">
        <v>1.7000000000000001E-2</v>
      </c>
      <c r="E16" s="359">
        <v>1.6E-2</v>
      </c>
      <c r="F16" s="359">
        <v>1.4999999999999999E-2</v>
      </c>
      <c r="G16" s="360">
        <v>1.4999999999999999E-2</v>
      </c>
      <c r="H16" s="361">
        <v>1.4999999999999999E-2</v>
      </c>
      <c r="I16" s="902">
        <v>1.4999999999999999E-2</v>
      </c>
    </row>
    <row r="17" spans="2:16" ht="20.100000000000001" customHeight="1">
      <c r="B17" s="52" t="s">
        <v>38</v>
      </c>
      <c r="C17" s="67">
        <v>102168</v>
      </c>
      <c r="D17" s="67">
        <v>96019</v>
      </c>
      <c r="E17" s="67">
        <v>100307</v>
      </c>
      <c r="F17" s="67">
        <v>98799</v>
      </c>
      <c r="G17" s="67">
        <v>97126</v>
      </c>
      <c r="H17" s="68">
        <v>96104</v>
      </c>
      <c r="I17" s="898">
        <v>92855</v>
      </c>
    </row>
    <row r="19" spans="2:16" ht="14.1" customHeight="1">
      <c r="B19" s="1499" t="s">
        <v>233</v>
      </c>
      <c r="C19" s="1499"/>
      <c r="D19" s="1499"/>
      <c r="E19" s="1499"/>
      <c r="F19" s="1499"/>
      <c r="G19" s="1499"/>
      <c r="H19" s="1499"/>
      <c r="I19" s="1499"/>
      <c r="J19" s="1499"/>
      <c r="K19" s="1499"/>
      <c r="L19" s="1499"/>
      <c r="M19" s="1499"/>
      <c r="N19" s="1499"/>
      <c r="O19" s="1499"/>
      <c r="P19" s="1499"/>
    </row>
    <row r="20" spans="2:16" ht="14.1" customHeight="1">
      <c r="B20" s="1499"/>
      <c r="C20" s="1499"/>
      <c r="D20" s="1499"/>
      <c r="E20" s="1499"/>
      <c r="F20" s="1499"/>
      <c r="G20" s="1499"/>
      <c r="H20" s="1499"/>
      <c r="I20" s="1499"/>
      <c r="J20" s="1499"/>
      <c r="K20" s="1499"/>
      <c r="L20" s="1499"/>
      <c r="M20" s="1499"/>
      <c r="N20" s="1499"/>
      <c r="O20" s="1499"/>
      <c r="P20" s="1499"/>
    </row>
    <row r="21" spans="2:16" ht="20.100000000000001" customHeight="1">
      <c r="B21" s="312" t="s">
        <v>267</v>
      </c>
      <c r="C21" s="269"/>
      <c r="D21" s="585"/>
      <c r="H21" s="319"/>
    </row>
    <row r="22" spans="2:16" ht="20.100000000000001" customHeight="1">
      <c r="B22" s="279" t="s">
        <v>296</v>
      </c>
      <c r="C22" s="354"/>
      <c r="H22" s="313"/>
    </row>
    <row r="23" spans="2:16" ht="20.100000000000001" customHeight="1">
      <c r="B23" s="319" t="s">
        <v>11</v>
      </c>
      <c r="C23" s="355"/>
      <c r="H23" s="313"/>
    </row>
    <row r="24" spans="2:16" ht="20.100000000000001" customHeight="1">
      <c r="B24" s="462" t="s">
        <v>234</v>
      </c>
      <c r="C24" s="601">
        <v>13975</v>
      </c>
      <c r="H24" s="313"/>
    </row>
    <row r="25" spans="2:16" ht="20.100000000000001" customHeight="1">
      <c r="B25" s="463" t="s">
        <v>235</v>
      </c>
      <c r="C25" s="602">
        <v>1216</v>
      </c>
      <c r="H25" s="313"/>
    </row>
    <row r="26" spans="2:16" ht="20.100000000000001" customHeight="1">
      <c r="B26" s="461" t="s">
        <v>152</v>
      </c>
      <c r="C26" s="603"/>
      <c r="H26" s="313"/>
    </row>
    <row r="27" spans="2:16" ht="20.100000000000001" customHeight="1">
      <c r="B27" s="464" t="s">
        <v>152</v>
      </c>
      <c r="C27" s="601">
        <v>49829</v>
      </c>
      <c r="H27" s="313"/>
    </row>
    <row r="28" spans="2:16" ht="20.100000000000001" customHeight="1">
      <c r="B28" s="463" t="s">
        <v>236</v>
      </c>
      <c r="C28" s="602">
        <v>604</v>
      </c>
      <c r="H28" s="313"/>
    </row>
    <row r="29" spans="2:16" ht="20.100000000000001" customHeight="1">
      <c r="B29" s="461" t="s">
        <v>153</v>
      </c>
      <c r="C29" s="603"/>
      <c r="H29" s="313"/>
    </row>
    <row r="30" spans="2:16" ht="20.100000000000001" customHeight="1">
      <c r="B30" s="464" t="s">
        <v>153</v>
      </c>
      <c r="C30" s="601">
        <v>20402</v>
      </c>
      <c r="H30" s="313"/>
    </row>
    <row r="31" spans="2:16" ht="20.100000000000001" customHeight="1">
      <c r="B31" s="463" t="s">
        <v>178</v>
      </c>
      <c r="C31" s="602">
        <v>11634</v>
      </c>
      <c r="H31" s="320"/>
    </row>
    <row r="32" spans="2:16" ht="20.100000000000001" customHeight="1">
      <c r="B32" s="520" t="s">
        <v>37</v>
      </c>
      <c r="C32" s="604">
        <v>1951</v>
      </c>
      <c r="H32" s="118"/>
    </row>
    <row r="33" spans="2:3" ht="20.25" customHeight="1">
      <c r="C33" s="584"/>
    </row>
    <row r="34" spans="2:3" ht="75.75" customHeight="1">
      <c r="B34" s="1516" t="s">
        <v>260</v>
      </c>
      <c r="C34" s="1516"/>
    </row>
  </sheetData>
  <mergeCells count="4">
    <mergeCell ref="B2:P2"/>
    <mergeCell ref="B19:P19"/>
    <mergeCell ref="B20:P20"/>
    <mergeCell ref="B34:C34"/>
  </mergeCells>
  <pageMargins left="0.74803149606299213" right="0.74803149606299213" top="0.98425196850393704" bottom="0.98425196850393704" header="0.51181102362204722" footer="0.51181102362204722"/>
  <pageSetup paperSize="9" scale="63" orientation="landscape" r:id="rId1"/>
  <colBreaks count="1" manualBreakCount="1">
    <brk id="9" max="1048575" man="1"/>
  </colBreaks>
  <ignoredErrors>
    <ignoredError sqref="H10" numberStoredAsText="1"/>
  </ignoredErrors>
  <drawing r:id="rId2"/>
</worksheet>
</file>

<file path=xl/worksheets/sheet32.xml><?xml version="1.0" encoding="utf-8"?>
<worksheet xmlns="http://schemas.openxmlformats.org/spreadsheetml/2006/main" xmlns:r="http://schemas.openxmlformats.org/officeDocument/2006/relationships">
  <sheetPr>
    <tabColor theme="4"/>
    <pageSetUpPr fitToPage="1"/>
  </sheetPr>
  <dimension ref="B2:Q40"/>
  <sheetViews>
    <sheetView showGridLines="0" topLeftCell="A4" zoomScale="125" zoomScaleNormal="125" zoomScalePageLayoutView="125" workbookViewId="0">
      <selection activeCell="B33" sqref="B33:O33"/>
    </sheetView>
  </sheetViews>
  <sheetFormatPr defaultColWidth="11" defaultRowHeight="20.100000000000001" customHeight="1"/>
  <cols>
    <col min="1" max="1" width="5.5" style="809" customWidth="1"/>
    <col min="2" max="2" width="58.875" style="809" customWidth="1"/>
    <col min="3" max="8" width="12.625" style="809" customWidth="1"/>
    <col min="9" max="15" width="11.125" style="809" customWidth="1"/>
    <col min="16" max="16384" width="11" style="809"/>
  </cols>
  <sheetData>
    <row r="2" spans="2:15" ht="20.100000000000001" customHeight="1">
      <c r="B2" s="1496" t="s">
        <v>362</v>
      </c>
      <c r="C2" s="1496"/>
      <c r="D2" s="1496"/>
      <c r="E2" s="1496"/>
      <c r="F2" s="1496"/>
      <c r="G2" s="1496"/>
      <c r="H2" s="1496"/>
      <c r="I2" s="1496"/>
      <c r="J2" s="1496"/>
      <c r="K2" s="1496"/>
      <c r="L2" s="1496"/>
      <c r="M2" s="1496"/>
      <c r="N2" s="1496"/>
      <c r="O2" s="1496"/>
    </row>
    <row r="4" spans="2:15" ht="20.100000000000001" customHeight="1">
      <c r="D4" s="1500"/>
      <c r="E4" s="1500"/>
      <c r="F4" s="1500"/>
      <c r="G4" s="1500"/>
      <c r="H4" s="1500"/>
      <c r="I4" s="1500"/>
      <c r="J4" s="1500"/>
      <c r="K4" s="1500"/>
      <c r="L4" s="1500"/>
      <c r="M4" s="1500"/>
      <c r="N4" s="1500"/>
    </row>
    <row r="5" spans="2:15" ht="20.100000000000001" customHeight="1">
      <c r="B5" s="810"/>
      <c r="C5" s="818">
        <v>2016</v>
      </c>
      <c r="D5" s="818">
        <v>2015</v>
      </c>
      <c r="E5" s="811">
        <v>2014</v>
      </c>
      <c r="F5" s="811">
        <v>2013</v>
      </c>
      <c r="G5" s="811">
        <v>2012</v>
      </c>
      <c r="H5" s="811">
        <v>2011</v>
      </c>
      <c r="I5" s="881">
        <v>2010</v>
      </c>
    </row>
    <row r="6" spans="2:15" ht="20.100000000000001" customHeight="1">
      <c r="B6" s="812" t="s">
        <v>363</v>
      </c>
      <c r="C6" s="829">
        <v>2430365862</v>
      </c>
      <c r="D6" s="837">
        <v>2440057883</v>
      </c>
      <c r="E6" s="837">
        <v>2385267525</v>
      </c>
      <c r="F6" s="837">
        <v>2377678160</v>
      </c>
      <c r="G6" s="838">
        <v>2365933146</v>
      </c>
      <c r="H6" s="839">
        <v>2363767313</v>
      </c>
      <c r="I6" s="884">
        <v>2349640931</v>
      </c>
    </row>
    <row r="7" spans="2:15" ht="20.100000000000001" customHeight="1">
      <c r="B7" s="880" t="s">
        <v>364</v>
      </c>
      <c r="C7" s="829" t="s">
        <v>365</v>
      </c>
      <c r="D7" s="835">
        <v>2304435542</v>
      </c>
      <c r="E7" s="835">
        <v>2281004151</v>
      </c>
      <c r="F7" s="835">
        <v>2271543658</v>
      </c>
      <c r="G7" s="833">
        <v>2266635745</v>
      </c>
      <c r="H7" s="831">
        <v>2256951403</v>
      </c>
      <c r="I7" s="882">
        <v>2244494576</v>
      </c>
    </row>
    <row r="8" spans="2:15" ht="20.100000000000001" customHeight="1">
      <c r="B8" s="812" t="s">
        <v>366</v>
      </c>
      <c r="C8" s="829">
        <v>2435713864</v>
      </c>
      <c r="D8" s="835">
        <v>2336295758</v>
      </c>
      <c r="E8" s="835">
        <v>2285476721</v>
      </c>
      <c r="F8" s="835">
        <v>2275897141</v>
      </c>
      <c r="G8" s="833">
        <v>2270350218</v>
      </c>
      <c r="H8" s="831">
        <v>2263790054</v>
      </c>
      <c r="I8" s="882">
        <v>2249301870</v>
      </c>
    </row>
    <row r="9" spans="2:15" ht="20.100000000000001" customHeight="1">
      <c r="B9" s="814" t="s">
        <v>367</v>
      </c>
      <c r="C9" s="830">
        <v>10587822</v>
      </c>
      <c r="D9" s="836">
        <v>113967758</v>
      </c>
      <c r="E9" s="836">
        <v>109361413</v>
      </c>
      <c r="F9" s="836">
        <v>109214448</v>
      </c>
      <c r="G9" s="834">
        <v>108391639</v>
      </c>
      <c r="H9" s="832">
        <v>109554173</v>
      </c>
      <c r="I9" s="883">
        <v>112487679</v>
      </c>
    </row>
    <row r="10" spans="2:15" s="813" customFormat="1" ht="20.100000000000001" customHeight="1">
      <c r="B10" s="820" t="s">
        <v>368</v>
      </c>
      <c r="C10" s="854"/>
      <c r="D10" s="877"/>
      <c r="E10" s="877"/>
      <c r="F10" s="877"/>
      <c r="G10" s="878"/>
      <c r="H10" s="855"/>
      <c r="I10" s="889"/>
    </row>
    <row r="11" spans="2:15" ht="20.100000000000001" customHeight="1">
      <c r="B11" s="812" t="s">
        <v>369</v>
      </c>
      <c r="C11" s="856">
        <v>48.89</v>
      </c>
      <c r="D11" s="828">
        <v>50.3</v>
      </c>
      <c r="E11" s="857">
        <v>54.71</v>
      </c>
      <c r="F11" s="857">
        <v>45.67</v>
      </c>
      <c r="G11" s="858">
        <v>42.97</v>
      </c>
      <c r="H11" s="859">
        <v>44.55</v>
      </c>
      <c r="I11" s="890">
        <v>46.74</v>
      </c>
    </row>
    <row r="12" spans="2:15" ht="20.100000000000001" customHeight="1">
      <c r="B12" s="812" t="s">
        <v>370</v>
      </c>
      <c r="C12" s="856">
        <v>35.21</v>
      </c>
      <c r="D12" s="828">
        <v>36.92</v>
      </c>
      <c r="E12" s="857">
        <v>38.25</v>
      </c>
      <c r="F12" s="857">
        <v>35.18</v>
      </c>
      <c r="G12" s="858">
        <v>33.42</v>
      </c>
      <c r="H12" s="859">
        <v>29.4</v>
      </c>
      <c r="I12" s="890">
        <v>35.659999999999997</v>
      </c>
    </row>
    <row r="13" spans="2:15" ht="20.100000000000001" customHeight="1">
      <c r="B13" s="814" t="s">
        <v>371</v>
      </c>
      <c r="C13" s="860">
        <v>48.72</v>
      </c>
      <c r="D13" s="617">
        <v>41.27</v>
      </c>
      <c r="E13" s="861">
        <v>42.52</v>
      </c>
      <c r="F13" s="861">
        <v>44.53</v>
      </c>
      <c r="G13" s="862">
        <v>39.01</v>
      </c>
      <c r="H13" s="863">
        <v>39.5</v>
      </c>
      <c r="I13" s="891">
        <v>39.65</v>
      </c>
    </row>
    <row r="14" spans="2:15" s="813" customFormat="1" ht="20.100000000000001" customHeight="1">
      <c r="B14" s="820" t="s">
        <v>372</v>
      </c>
      <c r="C14" s="854"/>
      <c r="D14" s="877"/>
      <c r="E14" s="877"/>
      <c r="F14" s="877"/>
      <c r="G14" s="878"/>
      <c r="H14" s="879"/>
      <c r="I14" s="889"/>
    </row>
    <row r="15" spans="2:15" ht="20.100000000000001" customHeight="1">
      <c r="B15" s="812" t="s">
        <v>369</v>
      </c>
      <c r="C15" s="856">
        <v>51.36</v>
      </c>
      <c r="D15" s="828">
        <v>55.86</v>
      </c>
      <c r="E15" s="857">
        <v>74.22</v>
      </c>
      <c r="F15" s="857">
        <v>62.45</v>
      </c>
      <c r="G15" s="858">
        <v>57.06</v>
      </c>
      <c r="H15" s="859">
        <v>64.44</v>
      </c>
      <c r="I15" s="890">
        <v>67.52</v>
      </c>
    </row>
    <row r="16" spans="2:15" ht="20.100000000000001" customHeight="1">
      <c r="B16" s="812" t="s">
        <v>370</v>
      </c>
      <c r="C16" s="856">
        <v>39.049999999999997</v>
      </c>
      <c r="D16" s="828">
        <v>40.93</v>
      </c>
      <c r="E16" s="857">
        <v>48.43</v>
      </c>
      <c r="F16" s="857">
        <v>45.93</v>
      </c>
      <c r="G16" s="858">
        <v>41.75</v>
      </c>
      <c r="H16" s="859">
        <v>40</v>
      </c>
      <c r="I16" s="890">
        <v>43.07</v>
      </c>
    </row>
    <row r="17" spans="2:17" ht="20.100000000000001" customHeight="1">
      <c r="B17" s="814" t="s">
        <v>371</v>
      </c>
      <c r="C17" s="860">
        <v>50.97</v>
      </c>
      <c r="D17" s="617">
        <v>44.95</v>
      </c>
      <c r="E17" s="861">
        <v>51.2</v>
      </c>
      <c r="F17" s="861">
        <v>61.27</v>
      </c>
      <c r="G17" s="862">
        <v>52.01</v>
      </c>
      <c r="H17" s="863">
        <v>51.11</v>
      </c>
      <c r="I17" s="891">
        <v>53.48</v>
      </c>
    </row>
    <row r="18" spans="2:17" s="813" customFormat="1" ht="20.100000000000001" customHeight="1">
      <c r="B18" s="820" t="s">
        <v>373</v>
      </c>
      <c r="C18" s="854"/>
      <c r="D18" s="864"/>
      <c r="E18" s="864"/>
      <c r="F18" s="864"/>
      <c r="G18" s="865"/>
      <c r="H18" s="855"/>
      <c r="I18" s="889"/>
    </row>
    <row r="19" spans="2:17" ht="20.100000000000001" customHeight="1">
      <c r="B19" s="812" t="s">
        <v>374</v>
      </c>
      <c r="C19" s="866">
        <v>118.4</v>
      </c>
      <c r="D19" s="828">
        <v>100.7</v>
      </c>
      <c r="E19" s="867">
        <v>101.4</v>
      </c>
      <c r="F19" s="867">
        <v>105.9</v>
      </c>
      <c r="G19" s="868">
        <v>92.3</v>
      </c>
      <c r="H19" s="869">
        <v>93.4</v>
      </c>
      <c r="I19" s="892">
        <v>93.2</v>
      </c>
    </row>
    <row r="20" spans="2:17" ht="20.100000000000001" customHeight="1">
      <c r="B20" s="814" t="s">
        <v>375</v>
      </c>
      <c r="C20" s="870">
        <v>123.8</v>
      </c>
      <c r="D20" s="617">
        <v>109.7</v>
      </c>
      <c r="E20" s="871">
        <v>122.1</v>
      </c>
      <c r="F20" s="871">
        <v>145.69999999999999</v>
      </c>
      <c r="G20" s="872">
        <v>123.1</v>
      </c>
      <c r="H20" s="873">
        <v>120.8</v>
      </c>
      <c r="I20" s="893">
        <v>125.7</v>
      </c>
    </row>
    <row r="21" spans="2:17" s="813" customFormat="1" ht="20.100000000000001" customHeight="1">
      <c r="B21" s="820" t="s">
        <v>376</v>
      </c>
      <c r="C21" s="844"/>
      <c r="D21" s="841"/>
      <c r="E21" s="841"/>
      <c r="F21" s="841"/>
      <c r="G21" s="842"/>
      <c r="H21" s="840"/>
      <c r="I21" s="885"/>
    </row>
    <row r="22" spans="2:17" ht="20.100000000000001" customHeight="1">
      <c r="B22" s="812" t="s">
        <v>377</v>
      </c>
      <c r="C22" s="829">
        <v>6508817</v>
      </c>
      <c r="D22" s="835">
        <v>7412179</v>
      </c>
      <c r="E22" s="835">
        <v>5519597</v>
      </c>
      <c r="F22" s="835">
        <v>4439725</v>
      </c>
      <c r="G22" s="833">
        <v>5622504</v>
      </c>
      <c r="H22" s="831">
        <v>6565732</v>
      </c>
      <c r="I22" s="882">
        <v>6808245</v>
      </c>
    </row>
    <row r="23" spans="2:17" ht="20.100000000000001" customHeight="1">
      <c r="B23" s="814" t="s">
        <v>378</v>
      </c>
      <c r="C23" s="830">
        <v>2109802</v>
      </c>
      <c r="D23" s="836">
        <v>1853669</v>
      </c>
      <c r="E23" s="836">
        <v>1277433</v>
      </c>
      <c r="F23" s="836">
        <v>1371780</v>
      </c>
      <c r="G23" s="834">
        <v>3291705</v>
      </c>
      <c r="H23" s="832">
        <v>4245743</v>
      </c>
      <c r="I23" s="883">
        <v>3329778</v>
      </c>
    </row>
    <row r="24" spans="2:17" ht="20.100000000000001" customHeight="1">
      <c r="B24" s="821" t="s">
        <v>379</v>
      </c>
      <c r="C24" s="848">
        <v>3.38</v>
      </c>
      <c r="D24" s="616">
        <v>4.51</v>
      </c>
      <c r="E24" s="849">
        <v>5.63</v>
      </c>
      <c r="F24" s="849">
        <v>6.29</v>
      </c>
      <c r="G24" s="850">
        <v>6.96</v>
      </c>
      <c r="H24" s="851">
        <v>7.07</v>
      </c>
      <c r="I24" s="887">
        <v>6.09</v>
      </c>
    </row>
    <row r="25" spans="2:17" ht="20.100000000000001" customHeight="1">
      <c r="B25" s="812" t="s">
        <v>380</v>
      </c>
      <c r="C25" s="615" t="s">
        <v>381</v>
      </c>
      <c r="D25" s="857">
        <v>2.44</v>
      </c>
      <c r="E25" s="857">
        <v>2.44</v>
      </c>
      <c r="F25" s="857">
        <v>2.38</v>
      </c>
      <c r="G25" s="858">
        <v>2.34</v>
      </c>
      <c r="H25" s="859">
        <v>2.2799999999999998</v>
      </c>
      <c r="I25" s="890">
        <v>2.2799999999999998</v>
      </c>
    </row>
    <row r="26" spans="2:17" ht="20.100000000000001" customHeight="1">
      <c r="B26" s="812" t="s">
        <v>382</v>
      </c>
      <c r="C26" s="615" t="s">
        <v>383</v>
      </c>
      <c r="D26" s="857" t="s">
        <v>384</v>
      </c>
      <c r="E26" s="857" t="s">
        <v>385</v>
      </c>
      <c r="F26" s="857">
        <v>3.24</v>
      </c>
      <c r="G26" s="858">
        <v>3.05</v>
      </c>
      <c r="H26" s="859">
        <v>2.97</v>
      </c>
      <c r="I26" s="890">
        <v>3.15</v>
      </c>
    </row>
    <row r="27" spans="2:17" ht="20.100000000000001" customHeight="1">
      <c r="B27" s="812" t="s">
        <v>386</v>
      </c>
      <c r="C27" s="852">
        <v>0.77</v>
      </c>
      <c r="D27" s="827">
        <v>0.6</v>
      </c>
      <c r="E27" s="827">
        <v>0.57999999999999996</v>
      </c>
      <c r="F27" s="827">
        <v>0.5</v>
      </c>
      <c r="G27" s="853">
        <v>0.43</v>
      </c>
      <c r="H27" s="853">
        <v>0.45</v>
      </c>
      <c r="I27" s="888">
        <v>0.5</v>
      </c>
      <c r="J27" s="822"/>
    </row>
    <row r="28" spans="2:17" ht="20.100000000000001" customHeight="1">
      <c r="B28" s="812" t="s">
        <v>387</v>
      </c>
      <c r="C28" s="845">
        <v>15.1</v>
      </c>
      <c r="D28" s="828">
        <v>10.1</v>
      </c>
      <c r="E28" s="846">
        <v>10.1</v>
      </c>
      <c r="F28" s="846">
        <v>9.4</v>
      </c>
      <c r="G28" s="847">
        <v>7.2</v>
      </c>
      <c r="H28" s="847">
        <v>7.8</v>
      </c>
      <c r="I28" s="886">
        <v>8.6</v>
      </c>
    </row>
    <row r="29" spans="2:17" ht="20.100000000000001" customHeight="1">
      <c r="B29" s="819" t="s">
        <v>388</v>
      </c>
      <c r="C29" s="874">
        <v>5.0299999999999997E-2</v>
      </c>
      <c r="D29" s="875">
        <v>5.91E-2</v>
      </c>
      <c r="E29" s="875">
        <v>5.74E-2</v>
      </c>
      <c r="F29" s="875">
        <v>5.3400000000000003E-2</v>
      </c>
      <c r="G29" s="876">
        <v>0.06</v>
      </c>
      <c r="H29" s="876">
        <v>5.7700000000000001E-2</v>
      </c>
      <c r="I29" s="894">
        <v>5.7500000000000002E-2</v>
      </c>
    </row>
    <row r="31" spans="2:17" ht="14.1" customHeight="1">
      <c r="B31" s="1519" t="s">
        <v>389</v>
      </c>
      <c r="C31" s="1519"/>
      <c r="D31" s="1519"/>
      <c r="E31" s="1519"/>
      <c r="F31" s="1519"/>
      <c r="G31" s="1519"/>
      <c r="H31" s="1519"/>
      <c r="I31" s="1519"/>
      <c r="J31" s="1519"/>
      <c r="K31" s="1519"/>
      <c r="L31" s="1519"/>
      <c r="M31" s="1519"/>
      <c r="N31" s="1519"/>
      <c r="O31" s="1519"/>
      <c r="P31" s="823"/>
      <c r="Q31" s="823"/>
    </row>
    <row r="32" spans="2:17" ht="14.1" customHeight="1">
      <c r="B32" s="1520" t="s">
        <v>390</v>
      </c>
      <c r="C32" s="1520"/>
      <c r="D32" s="1520"/>
      <c r="E32" s="1520"/>
      <c r="F32" s="1520"/>
      <c r="G32" s="1520"/>
      <c r="H32" s="1520"/>
      <c r="I32" s="1520"/>
      <c r="J32" s="1520"/>
      <c r="K32" s="1520"/>
      <c r="L32" s="1520"/>
      <c r="M32" s="1520"/>
      <c r="N32" s="1520"/>
      <c r="O32" s="1520"/>
      <c r="P32" s="824"/>
      <c r="Q32" s="824"/>
    </row>
    <row r="33" spans="2:17" ht="15.75" customHeight="1">
      <c r="B33" s="1499" t="s">
        <v>391</v>
      </c>
      <c r="C33" s="1499"/>
      <c r="D33" s="1499"/>
      <c r="E33" s="1499"/>
      <c r="F33" s="1499"/>
      <c r="G33" s="1499"/>
      <c r="H33" s="1499"/>
      <c r="I33" s="1499"/>
      <c r="J33" s="1499"/>
      <c r="K33" s="1499"/>
      <c r="L33" s="1499"/>
      <c r="M33" s="1499"/>
      <c r="N33" s="1499"/>
      <c r="O33" s="1499"/>
      <c r="P33" s="825"/>
      <c r="Q33" s="825"/>
    </row>
    <row r="34" spans="2:17" ht="18" customHeight="1">
      <c r="B34" s="1518" t="s">
        <v>392</v>
      </c>
      <c r="C34" s="1518"/>
      <c r="D34" s="1518"/>
      <c r="E34" s="1518"/>
      <c r="F34" s="1518"/>
      <c r="G34" s="1518"/>
      <c r="H34" s="1518"/>
      <c r="I34" s="1518"/>
      <c r="J34" s="1518"/>
      <c r="K34" s="1518"/>
      <c r="L34" s="1518"/>
      <c r="M34" s="1518"/>
      <c r="N34" s="1518"/>
      <c r="O34" s="1518"/>
      <c r="P34" s="825"/>
      <c r="Q34" s="825"/>
    </row>
    <row r="35" spans="2:17" ht="14.1" customHeight="1">
      <c r="B35" s="1517" t="s">
        <v>393</v>
      </c>
      <c r="C35" s="1517"/>
      <c r="D35" s="1517"/>
      <c r="E35" s="1517"/>
      <c r="F35" s="1517"/>
      <c r="G35" s="1517"/>
      <c r="H35" s="1517"/>
      <c r="I35" s="1517"/>
      <c r="J35" s="1517"/>
      <c r="K35" s="1517"/>
      <c r="L35" s="1517"/>
      <c r="M35" s="1517"/>
      <c r="N35" s="1517"/>
      <c r="O35" s="1517"/>
      <c r="P35" s="826"/>
      <c r="Q35" s="826"/>
    </row>
    <row r="36" spans="2:17" ht="14.1" customHeight="1">
      <c r="B36" s="1517" t="s">
        <v>394</v>
      </c>
      <c r="C36" s="1517"/>
      <c r="D36" s="1517"/>
      <c r="E36" s="1517"/>
      <c r="F36" s="1517"/>
      <c r="G36" s="1517"/>
      <c r="H36" s="1517"/>
      <c r="I36" s="1517"/>
      <c r="J36" s="1517"/>
      <c r="K36" s="1517"/>
      <c r="L36" s="1517"/>
      <c r="M36" s="1517"/>
      <c r="N36" s="1517"/>
      <c r="O36" s="1517"/>
      <c r="P36" s="826"/>
      <c r="Q36" s="826"/>
    </row>
    <row r="37" spans="2:17" ht="14.1" customHeight="1">
      <c r="B37" s="1517" t="s">
        <v>395</v>
      </c>
      <c r="C37" s="1517"/>
      <c r="D37" s="1517"/>
      <c r="E37" s="1517"/>
      <c r="F37" s="1517"/>
      <c r="G37" s="1517"/>
      <c r="H37" s="1517"/>
      <c r="I37" s="1517"/>
      <c r="J37" s="1517"/>
      <c r="K37" s="1517"/>
      <c r="L37" s="1517"/>
      <c r="M37" s="1517"/>
      <c r="N37" s="1517"/>
      <c r="O37" s="1517"/>
      <c r="P37" s="826"/>
      <c r="Q37" s="826"/>
    </row>
    <row r="39" spans="2:17" ht="20.100000000000001" customHeight="1">
      <c r="B39" s="1499"/>
      <c r="C39" s="1499"/>
      <c r="D39" s="1499"/>
      <c r="E39" s="1499"/>
      <c r="F39" s="1499"/>
      <c r="G39" s="1499"/>
      <c r="H39" s="1499"/>
      <c r="I39" s="1499"/>
      <c r="J39" s="1499"/>
      <c r="K39" s="1499"/>
      <c r="L39" s="1499"/>
      <c r="M39" s="1499"/>
      <c r="N39" s="1499"/>
      <c r="O39" s="1499"/>
    </row>
    <row r="40" spans="2:17" ht="20.100000000000001" customHeight="1">
      <c r="B40" s="1509"/>
      <c r="C40" s="1509"/>
      <c r="D40" s="1509"/>
      <c r="E40" s="1509"/>
      <c r="F40" s="1509"/>
      <c r="G40" s="1509"/>
      <c r="H40" s="1509"/>
      <c r="I40" s="1509"/>
      <c r="J40" s="1509"/>
      <c r="K40" s="1509"/>
      <c r="L40" s="1509"/>
      <c r="M40" s="1509"/>
      <c r="N40" s="1509"/>
      <c r="O40" s="1509"/>
    </row>
  </sheetData>
  <mergeCells count="11">
    <mergeCell ref="B34:O34"/>
    <mergeCell ref="B2:O2"/>
    <mergeCell ref="D4:N4"/>
    <mergeCell ref="B31:O31"/>
    <mergeCell ref="B32:O32"/>
    <mergeCell ref="B33:O33"/>
    <mergeCell ref="B35:O35"/>
    <mergeCell ref="B36:O36"/>
    <mergeCell ref="B37:O37"/>
    <mergeCell ref="B39:O39"/>
    <mergeCell ref="B40:O40"/>
  </mergeCells>
  <pageMargins left="0.74803149606299213" right="0.74803149606299213" top="0.98425196850393704" bottom="0.98425196850393704" header="0.51181102362204722" footer="0.51181102362204722"/>
  <pageSetup paperSize="9" scale="57" orientation="landscape" r:id="rId1"/>
  <drawing r:id="rId2"/>
</worksheet>
</file>

<file path=xl/worksheets/sheet33.xml><?xml version="1.0" encoding="utf-8"?>
<worksheet xmlns="http://schemas.openxmlformats.org/spreadsheetml/2006/main" xmlns:r="http://schemas.openxmlformats.org/officeDocument/2006/relationships">
  <sheetPr enableFormatConditionsCalculation="0">
    <tabColor rgb="FF92D050"/>
  </sheetPr>
  <dimension ref="A1:I41"/>
  <sheetViews>
    <sheetView showGridLines="0" zoomScale="150" zoomScaleNormal="150" zoomScalePageLayoutView="150" workbookViewId="0">
      <selection activeCell="G19" sqref="G19"/>
    </sheetView>
  </sheetViews>
  <sheetFormatPr defaultColWidth="10.875" defaultRowHeight="20.100000000000001" customHeight="1"/>
  <cols>
    <col min="1" max="1" width="5.5" style="410" customWidth="1"/>
    <col min="2" max="2" width="39.375" style="410" customWidth="1"/>
    <col min="3" max="3" width="10.875" style="484" customWidth="1"/>
    <col min="4" max="4" width="10.875" style="410" customWidth="1"/>
    <col min="5" max="16384" width="10.875" style="410"/>
  </cols>
  <sheetData>
    <row r="1" spans="1:9" ht="20.100000000000001" customHeight="1">
      <c r="A1" s="178"/>
      <c r="B1" s="178"/>
      <c r="C1" s="485"/>
      <c r="D1" s="178"/>
      <c r="E1" s="178"/>
      <c r="F1" s="178"/>
      <c r="G1" s="178"/>
      <c r="H1" s="178"/>
      <c r="I1" s="178"/>
    </row>
    <row r="2" spans="1:9" ht="20.100000000000001" customHeight="1">
      <c r="A2" s="178"/>
      <c r="B2" s="1496" t="s">
        <v>201</v>
      </c>
      <c r="C2" s="1496"/>
      <c r="D2" s="1496"/>
      <c r="E2" s="1496"/>
      <c r="F2" s="1496"/>
      <c r="G2" s="1496"/>
      <c r="H2" s="178"/>
      <c r="I2" s="178"/>
    </row>
    <row r="3" spans="1:9" ht="20.100000000000001" customHeight="1">
      <c r="A3" s="178"/>
      <c r="B3" s="421"/>
      <c r="C3" s="421"/>
      <c r="D3" s="421"/>
      <c r="E3" s="178"/>
      <c r="F3" s="178"/>
      <c r="G3" s="178"/>
      <c r="H3" s="178"/>
      <c r="I3" s="178"/>
    </row>
    <row r="4" spans="1:9" ht="20.100000000000001" customHeight="1">
      <c r="A4" s="178"/>
      <c r="B4" s="437" t="s">
        <v>14</v>
      </c>
      <c r="C4" s="438">
        <v>2016</v>
      </c>
      <c r="D4" s="438">
        <v>2015</v>
      </c>
      <c r="E4" s="436">
        <v>2014</v>
      </c>
      <c r="F4" s="436">
        <v>2013</v>
      </c>
      <c r="G4" s="539">
        <v>2012</v>
      </c>
      <c r="H4" s="539">
        <v>2011</v>
      </c>
      <c r="I4" s="178"/>
    </row>
    <row r="5" spans="1:9" ht="20.100000000000001" customHeight="1">
      <c r="A5" s="178"/>
      <c r="B5" s="523" t="s">
        <v>261</v>
      </c>
      <c r="C5" s="525">
        <v>2737</v>
      </c>
      <c r="D5" s="435">
        <v>4925</v>
      </c>
      <c r="E5" s="435">
        <v>17156</v>
      </c>
      <c r="F5" s="435">
        <v>23700</v>
      </c>
      <c r="G5" s="434">
        <v>28333</v>
      </c>
      <c r="H5" s="434">
        <v>31525</v>
      </c>
      <c r="I5" s="178"/>
    </row>
    <row r="6" spans="1:9" ht="20.100000000000001" customHeight="1">
      <c r="A6" s="178"/>
      <c r="B6" s="523" t="s">
        <v>237</v>
      </c>
      <c r="C6" s="525">
        <v>3633</v>
      </c>
      <c r="D6" s="249">
        <v>4774</v>
      </c>
      <c r="E6" s="249">
        <v>10504</v>
      </c>
      <c r="F6" s="249">
        <v>12450</v>
      </c>
      <c r="G6" s="75">
        <v>14316</v>
      </c>
      <c r="H6" s="75">
        <v>14798</v>
      </c>
      <c r="I6" s="178"/>
    </row>
    <row r="7" spans="1:9" ht="20.100000000000001" customHeight="1">
      <c r="A7" s="178"/>
      <c r="B7" s="523" t="s">
        <v>239</v>
      </c>
      <c r="C7" s="525">
        <v>16035</v>
      </c>
      <c r="D7" s="249">
        <v>24270</v>
      </c>
      <c r="E7" s="249">
        <v>26520</v>
      </c>
      <c r="F7" s="249">
        <v>29750</v>
      </c>
      <c r="G7" s="75">
        <v>25200</v>
      </c>
      <c r="H7" s="75">
        <v>28761</v>
      </c>
      <c r="I7" s="178"/>
    </row>
    <row r="8" spans="1:9" s="507" customFormat="1" ht="20.100000000000001" customHeight="1">
      <c r="A8" s="508"/>
      <c r="B8" s="523" t="s">
        <v>240</v>
      </c>
      <c r="C8" s="525">
        <v>14316</v>
      </c>
      <c r="D8" s="249">
        <v>20508</v>
      </c>
      <c r="E8" s="249">
        <v>22959</v>
      </c>
      <c r="F8" s="249">
        <v>24102</v>
      </c>
      <c r="G8" s="75">
        <v>20106</v>
      </c>
      <c r="H8" s="75">
        <v>16872</v>
      </c>
      <c r="I8" s="508"/>
    </row>
    <row r="9" spans="1:9" ht="20.100000000000001" customHeight="1">
      <c r="A9" s="178"/>
      <c r="B9" s="523" t="s">
        <v>198</v>
      </c>
      <c r="C9" s="525">
        <v>2331</v>
      </c>
      <c r="D9" s="249">
        <v>3215</v>
      </c>
      <c r="E9" s="249">
        <v>5764</v>
      </c>
      <c r="F9" s="249">
        <v>5786</v>
      </c>
      <c r="G9" s="75">
        <v>3595</v>
      </c>
      <c r="H9" s="75">
        <v>3607</v>
      </c>
      <c r="I9" s="178"/>
    </row>
    <row r="10" spans="1:9" ht="20.100000000000001" customHeight="1">
      <c r="A10" s="178"/>
      <c r="B10" s="524" t="s">
        <v>197</v>
      </c>
      <c r="C10" s="526">
        <v>9675</v>
      </c>
      <c r="D10" s="433">
        <v>11182</v>
      </c>
      <c r="E10" s="433">
        <v>16666</v>
      </c>
      <c r="F10" s="433">
        <v>21857</v>
      </c>
      <c r="G10" s="432">
        <v>24354</v>
      </c>
      <c r="H10" s="432">
        <v>23724</v>
      </c>
      <c r="I10" s="178"/>
    </row>
    <row r="11" spans="1:9" s="477" customFormat="1" ht="9" customHeight="1">
      <c r="A11" s="478"/>
      <c r="B11" s="43"/>
      <c r="C11" s="483"/>
      <c r="D11" s="476"/>
      <c r="E11" s="479"/>
      <c r="F11" s="480"/>
      <c r="G11" s="480"/>
      <c r="H11" s="480"/>
      <c r="I11" s="478"/>
    </row>
    <row r="12" spans="1:9" ht="15" customHeight="1">
      <c r="A12" s="178"/>
      <c r="B12" s="476" t="s">
        <v>244</v>
      </c>
      <c r="C12" s="483"/>
      <c r="D12" s="476"/>
      <c r="E12" s="476"/>
      <c r="F12" s="476"/>
      <c r="G12" s="476"/>
      <c r="H12" s="178"/>
      <c r="I12" s="178"/>
    </row>
    <row r="13" spans="1:9" ht="14.1" customHeight="1">
      <c r="B13" s="476" t="s">
        <v>262</v>
      </c>
      <c r="C13" s="483"/>
      <c r="D13" s="476"/>
      <c r="E13" s="476"/>
      <c r="F13" s="476"/>
      <c r="G13" s="476"/>
      <c r="H13" s="1521"/>
      <c r="I13" s="1521"/>
    </row>
    <row r="14" spans="1:9" ht="14.1" customHeight="1">
      <c r="A14" s="1521"/>
      <c r="B14" s="476" t="s">
        <v>242</v>
      </c>
      <c r="C14" s="485"/>
      <c r="D14" s="178"/>
      <c r="E14" s="476"/>
      <c r="F14" s="476"/>
      <c r="G14" s="476"/>
      <c r="H14" s="1521"/>
      <c r="I14" s="1521"/>
    </row>
    <row r="15" spans="1:9" ht="16.5" customHeight="1">
      <c r="A15" s="1521"/>
      <c r="B15" s="178"/>
      <c r="C15" s="485"/>
      <c r="D15" s="178"/>
    </row>
    <row r="16" spans="1:9" ht="20.100000000000001" customHeight="1">
      <c r="A16" s="178"/>
      <c r="B16" s="178"/>
      <c r="C16" s="485"/>
      <c r="D16" s="178"/>
      <c r="E16" s="178"/>
      <c r="F16" s="178"/>
      <c r="G16" s="178"/>
      <c r="H16" s="178"/>
      <c r="I16" s="178"/>
    </row>
    <row r="17" spans="1:9" ht="20.100000000000001" customHeight="1">
      <c r="A17" s="178"/>
      <c r="B17" s="178"/>
      <c r="C17" s="485"/>
      <c r="D17" s="178"/>
      <c r="E17" s="178"/>
      <c r="F17" s="178"/>
      <c r="G17" s="178"/>
      <c r="H17" s="178"/>
      <c r="I17" s="178"/>
    </row>
    <row r="18" spans="1:9" ht="20.100000000000001" customHeight="1">
      <c r="A18" s="178"/>
      <c r="B18" s="178"/>
      <c r="C18" s="485"/>
      <c r="D18" s="178"/>
      <c r="E18" s="178"/>
      <c r="F18" s="178"/>
      <c r="G18" s="178"/>
      <c r="H18" s="178"/>
      <c r="I18" s="178"/>
    </row>
    <row r="19" spans="1:9" ht="21.95" customHeight="1">
      <c r="A19" s="178"/>
      <c r="B19" s="178"/>
      <c r="E19" s="178"/>
      <c r="F19" s="178"/>
      <c r="G19" s="178"/>
      <c r="H19" s="178"/>
      <c r="I19" s="178"/>
    </row>
    <row r="20" spans="1:9" ht="20.100000000000001" customHeight="1">
      <c r="A20" s="178"/>
    </row>
    <row r="41" spans="8:8" ht="20.100000000000001" customHeight="1">
      <c r="H41" s="410" t="s">
        <v>20</v>
      </c>
    </row>
  </sheetData>
  <mergeCells count="4">
    <mergeCell ref="B2:G2"/>
    <mergeCell ref="H13:H14"/>
    <mergeCell ref="I13:I14"/>
    <mergeCell ref="A14:A15"/>
  </mergeCells>
  <pageMargins left="0.74803149606299213" right="0.74803149606299213" top="0.98425196850393704" bottom="0.98425196850393704" header="0.51181102362204722" footer="0.51181102362204722"/>
  <pageSetup paperSize="9" scale="70" orientation="landscape" horizontalDpi="4294967292" verticalDpi="4294967292"/>
  <drawing r:id="rId1"/>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sheetPr>
    <tabColor rgb="FF92D050"/>
    <pageSetUpPr fitToPage="1"/>
  </sheetPr>
  <dimension ref="B2:O9"/>
  <sheetViews>
    <sheetView showGridLines="0" topLeftCell="C1" zoomScale="115" zoomScaleNormal="115" zoomScalePageLayoutView="115" workbookViewId="0">
      <selection activeCell="L13" sqref="L13"/>
    </sheetView>
  </sheetViews>
  <sheetFormatPr defaultColWidth="10.875" defaultRowHeight="20.100000000000001" customHeight="1"/>
  <cols>
    <col min="1" max="1" width="5.5" style="903" customWidth="1"/>
    <col min="2" max="2" width="38.625" style="903" customWidth="1"/>
    <col min="3" max="4" width="10.875" style="903" customWidth="1"/>
    <col min="5" max="16384" width="10.875" style="903"/>
  </cols>
  <sheetData>
    <row r="2" spans="2:15" ht="20.100000000000001" customHeight="1">
      <c r="B2" s="1504" t="str">
        <f>UPPER("Production")</f>
        <v>PRODUCTION</v>
      </c>
      <c r="C2" s="1504"/>
      <c r="D2" s="1504"/>
      <c r="E2" s="1504"/>
      <c r="F2" s="1504"/>
      <c r="G2" s="1504"/>
      <c r="H2" s="1504"/>
      <c r="I2" s="1504"/>
      <c r="J2" s="1504"/>
      <c r="K2" s="1504"/>
      <c r="L2" s="1504"/>
      <c r="M2" s="1504"/>
      <c r="N2" s="1504"/>
      <c r="O2" s="1504"/>
    </row>
    <row r="4" spans="2:15" ht="20.100000000000001" customHeight="1">
      <c r="B4" s="539"/>
      <c r="C4" s="910">
        <v>2016</v>
      </c>
      <c r="D4" s="910">
        <v>2015</v>
      </c>
      <c r="E4" s="911">
        <v>2014</v>
      </c>
      <c r="F4" s="911">
        <v>2013</v>
      </c>
      <c r="G4" s="539">
        <v>2012</v>
      </c>
      <c r="H4" s="539">
        <v>2011</v>
      </c>
      <c r="I4" s="539">
        <v>2010</v>
      </c>
    </row>
    <row r="5" spans="2:15" ht="20.100000000000001" customHeight="1">
      <c r="B5" s="812" t="s">
        <v>396</v>
      </c>
      <c r="C5" s="367">
        <v>1271</v>
      </c>
      <c r="D5" s="912">
        <v>1237</v>
      </c>
      <c r="E5" s="912">
        <v>1034</v>
      </c>
      <c r="F5" s="912">
        <v>1167</v>
      </c>
      <c r="G5" s="434">
        <v>1220</v>
      </c>
      <c r="H5" s="913">
        <v>1226</v>
      </c>
      <c r="I5" s="913">
        <v>1340</v>
      </c>
    </row>
    <row r="6" spans="2:15" ht="20.100000000000001" customHeight="1">
      <c r="B6" s="814" t="s">
        <v>397</v>
      </c>
      <c r="C6" s="371">
        <v>6447</v>
      </c>
      <c r="D6" s="254">
        <v>6054</v>
      </c>
      <c r="E6" s="254">
        <v>6063</v>
      </c>
      <c r="F6" s="254">
        <v>6184</v>
      </c>
      <c r="G6" s="804">
        <v>5880</v>
      </c>
      <c r="H6" s="816">
        <v>6098</v>
      </c>
      <c r="I6" s="816">
        <v>5648</v>
      </c>
    </row>
    <row r="7" spans="2:15" ht="20.100000000000001" customHeight="1">
      <c r="B7" s="914" t="s">
        <v>398</v>
      </c>
      <c r="C7" s="915">
        <v>2452</v>
      </c>
      <c r="D7" s="916">
        <v>2347</v>
      </c>
      <c r="E7" s="916">
        <v>2146</v>
      </c>
      <c r="F7" s="916">
        <v>2299</v>
      </c>
      <c r="G7" s="916">
        <v>2300</v>
      </c>
      <c r="H7" s="917">
        <v>2346</v>
      </c>
      <c r="I7" s="917">
        <v>2378</v>
      </c>
    </row>
    <row r="9" spans="2:15" ht="20.100000000000001" customHeight="1">
      <c r="B9" s="1499" t="s">
        <v>399</v>
      </c>
      <c r="C9" s="1499"/>
      <c r="D9" s="1499"/>
      <c r="E9" s="1499"/>
      <c r="F9" s="1499"/>
      <c r="G9" s="1499"/>
      <c r="H9" s="1499"/>
      <c r="I9" s="1499"/>
      <c r="J9" s="1499"/>
      <c r="K9" s="1499"/>
      <c r="L9" s="1499"/>
      <c r="M9" s="1499"/>
      <c r="N9" s="1499"/>
      <c r="O9" s="1499"/>
    </row>
  </sheetData>
  <mergeCells count="2">
    <mergeCell ref="B2:O2"/>
    <mergeCell ref="B9:O9"/>
  </mergeCells>
  <pageMargins left="0.74803149606299213" right="0.74803149606299213" top="0.98425196850393704" bottom="0.98425196850393704" header="0.51181102362204722" footer="0.51181102362204722"/>
  <pageSetup paperSize="9" scale="60" orientation="landscape" horizontalDpi="4294967292" verticalDpi="4294967292"/>
  <drawing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O13"/>
  <sheetViews>
    <sheetView showGridLines="0" zoomScale="115" zoomScaleNormal="115" zoomScalePageLayoutView="115" workbookViewId="0">
      <selection activeCell="B13" sqref="B13:O13"/>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1" spans="1:15" ht="20.100000000000001" customHeight="1">
      <c r="A1" s="908"/>
      <c r="B1" s="908"/>
      <c r="C1" s="908"/>
      <c r="D1" s="908"/>
      <c r="E1" s="908"/>
      <c r="F1" s="908"/>
      <c r="G1" s="908"/>
      <c r="H1" s="908"/>
      <c r="I1" s="908"/>
    </row>
    <row r="2" spans="1:15" ht="20.100000000000001" customHeight="1">
      <c r="A2" s="908"/>
      <c r="B2" s="1496" t="s">
        <v>400</v>
      </c>
      <c r="C2" s="1496"/>
      <c r="D2" s="1496"/>
      <c r="E2" s="1496"/>
      <c r="F2" s="1496"/>
      <c r="G2" s="1496"/>
      <c r="H2" s="1496"/>
      <c r="I2" s="1496"/>
      <c r="J2" s="1496"/>
      <c r="K2" s="1496"/>
      <c r="L2" s="1496"/>
      <c r="M2" s="1496"/>
      <c r="N2" s="1496"/>
      <c r="O2" s="1496"/>
    </row>
    <row r="3" spans="1:15" ht="20.100000000000001" customHeight="1">
      <c r="A3" s="908"/>
      <c r="B3" s="908"/>
      <c r="C3" s="908"/>
      <c r="D3" s="908"/>
      <c r="E3" s="908"/>
      <c r="F3" s="908"/>
      <c r="G3" s="908"/>
      <c r="H3" s="908"/>
      <c r="I3" s="908"/>
    </row>
    <row r="4" spans="1:15" ht="20.100000000000001" customHeight="1">
      <c r="A4" s="908"/>
      <c r="B4" s="539"/>
      <c r="C4" s="911">
        <v>2016</v>
      </c>
      <c r="D4" s="911">
        <v>2015</v>
      </c>
      <c r="E4" s="911">
        <v>2014</v>
      </c>
      <c r="F4" s="911">
        <v>2013</v>
      </c>
      <c r="G4" s="539">
        <v>2012</v>
      </c>
      <c r="H4" s="539">
        <v>2011</v>
      </c>
      <c r="I4" s="539">
        <v>2010</v>
      </c>
    </row>
    <row r="5" spans="1:15" ht="20.100000000000001" customHeight="1">
      <c r="A5" s="908"/>
      <c r="B5" s="812" t="s">
        <v>401</v>
      </c>
      <c r="C5" s="367">
        <v>5414</v>
      </c>
      <c r="D5" s="912">
        <v>5605</v>
      </c>
      <c r="E5" s="912">
        <v>5303</v>
      </c>
      <c r="F5" s="912">
        <v>5413</v>
      </c>
      <c r="G5" s="434">
        <v>5686</v>
      </c>
      <c r="H5" s="913">
        <v>5784</v>
      </c>
      <c r="I5" s="913">
        <v>5987</v>
      </c>
    </row>
    <row r="6" spans="1:15" ht="20.100000000000001" customHeight="1">
      <c r="A6" s="908"/>
      <c r="B6" s="814" t="s">
        <v>402</v>
      </c>
      <c r="C6" s="371">
        <v>32984</v>
      </c>
      <c r="D6" s="254">
        <v>32206</v>
      </c>
      <c r="E6" s="254">
        <v>33590</v>
      </c>
      <c r="F6" s="254">
        <v>33026</v>
      </c>
      <c r="G6" s="804">
        <v>30877</v>
      </c>
      <c r="H6" s="816">
        <v>30717</v>
      </c>
      <c r="I6" s="816">
        <v>25788</v>
      </c>
    </row>
    <row r="7" spans="1:15" ht="20.100000000000001" customHeight="1">
      <c r="A7" s="908"/>
      <c r="B7" s="918" t="s">
        <v>403</v>
      </c>
      <c r="C7" s="916">
        <v>11518</v>
      </c>
      <c r="D7" s="916">
        <v>11580</v>
      </c>
      <c r="E7" s="916">
        <v>11523</v>
      </c>
      <c r="F7" s="916">
        <v>11526</v>
      </c>
      <c r="G7" s="916">
        <v>11368</v>
      </c>
      <c r="H7" s="917">
        <v>11423</v>
      </c>
      <c r="I7" s="917">
        <v>10695</v>
      </c>
    </row>
    <row r="8" spans="1:15" ht="20.100000000000001" customHeight="1">
      <c r="A8" s="908"/>
      <c r="B8" s="908"/>
      <c r="C8" s="908"/>
      <c r="D8" s="908"/>
      <c r="E8" s="908"/>
      <c r="F8" s="908"/>
      <c r="G8" s="908"/>
      <c r="H8" s="908"/>
      <c r="I8" s="908"/>
    </row>
    <row r="9" spans="1:15" ht="13.5" customHeight="1">
      <c r="A9" s="908"/>
      <c r="B9" s="1498" t="s">
        <v>404</v>
      </c>
      <c r="C9" s="1498"/>
      <c r="D9" s="1499"/>
      <c r="E9" s="1499"/>
      <c r="F9" s="1499"/>
      <c r="G9" s="1499"/>
      <c r="H9" s="1499"/>
      <c r="I9" s="1499"/>
      <c r="J9" s="1499"/>
      <c r="K9" s="1499"/>
      <c r="L9" s="1499"/>
      <c r="M9" s="1499"/>
      <c r="N9" s="1499"/>
      <c r="O9" s="1499"/>
    </row>
    <row r="10" spans="1:15" ht="20.100000000000001" customHeight="1">
      <c r="A10" s="908"/>
      <c r="B10" s="1499" t="s">
        <v>405</v>
      </c>
      <c r="C10" s="1499"/>
      <c r="D10" s="1499"/>
      <c r="E10" s="1499"/>
      <c r="F10" s="1499"/>
      <c r="G10" s="1499"/>
      <c r="H10" s="1499"/>
      <c r="I10" s="1499"/>
      <c r="J10" s="1499"/>
      <c r="K10" s="1499"/>
      <c r="L10" s="1499"/>
      <c r="M10" s="1499"/>
      <c r="N10" s="1499"/>
      <c r="O10" s="1499"/>
    </row>
    <row r="11" spans="1:15" ht="30.75" customHeight="1">
      <c r="B11" s="1522"/>
      <c r="C11" s="1522"/>
      <c r="D11" s="1522"/>
      <c r="E11" s="1522"/>
      <c r="F11" s="1522"/>
      <c r="G11" s="1522"/>
      <c r="H11" s="1522"/>
      <c r="I11" s="905"/>
      <c r="J11" s="905"/>
      <c r="K11" s="905"/>
      <c r="L11" s="905"/>
      <c r="M11" s="905"/>
      <c r="N11" s="905"/>
      <c r="O11" s="905"/>
    </row>
    <row r="13" spans="1:15" ht="20.100000000000001" customHeight="1">
      <c r="B13" s="1496"/>
      <c r="C13" s="1496"/>
      <c r="D13" s="1496"/>
      <c r="E13" s="1496"/>
      <c r="F13" s="1496"/>
      <c r="G13" s="1496"/>
      <c r="H13" s="1496"/>
      <c r="I13" s="1496"/>
      <c r="J13" s="1496"/>
      <c r="K13" s="1496"/>
      <c r="L13" s="1496"/>
      <c r="M13" s="1496"/>
      <c r="N13" s="1496"/>
      <c r="O13" s="1496"/>
    </row>
  </sheetData>
  <mergeCells count="5">
    <mergeCell ref="B2:O2"/>
    <mergeCell ref="B9:O9"/>
    <mergeCell ref="B10:O10"/>
    <mergeCell ref="B11:H11"/>
    <mergeCell ref="B13:O13"/>
  </mergeCells>
  <pageMargins left="0.74803149606299213" right="0.74803149606299213" top="0.98425196850393704" bottom="0.98425196850393704" header="0.51181102362204722" footer="0.51181102362204722"/>
  <pageSetup paperSize="9" scale="64" orientation="landscape" horizontalDpi="4294967292" verticalDpi="4294967292"/>
  <drawing r:id="rId1"/>
</worksheet>
</file>

<file path=xl/worksheets/sheet36.xml><?xml version="1.0" encoding="utf-8"?>
<worksheet xmlns="http://schemas.openxmlformats.org/spreadsheetml/2006/main" xmlns:r="http://schemas.openxmlformats.org/officeDocument/2006/relationships">
  <sheetPr>
    <tabColor rgb="FF92D050"/>
    <pageSetUpPr fitToPage="1"/>
  </sheetPr>
  <dimension ref="B2:O18"/>
  <sheetViews>
    <sheetView showGridLines="0" view="pageLayout" zoomScale="130" zoomScaleNormal="120" zoomScalePageLayoutView="130" workbookViewId="0">
      <selection activeCell="B13" sqref="B13:O13"/>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15" ht="20.100000000000001" customHeight="1">
      <c r="B2" s="1496" t="s">
        <v>406</v>
      </c>
      <c r="C2" s="1496"/>
      <c r="D2" s="1496"/>
      <c r="E2" s="1496"/>
      <c r="F2" s="1496"/>
      <c r="G2" s="1496"/>
      <c r="H2" s="1496"/>
      <c r="I2" s="1496"/>
      <c r="J2" s="1496"/>
      <c r="K2" s="1496"/>
      <c r="L2" s="1496"/>
      <c r="M2" s="1496"/>
      <c r="N2" s="1496"/>
      <c r="O2" s="1496"/>
    </row>
    <row r="4" spans="2:15" ht="20.100000000000001" customHeight="1">
      <c r="B4" s="437" t="s">
        <v>407</v>
      </c>
      <c r="C4" s="438" t="s">
        <v>408</v>
      </c>
      <c r="D4" s="539" t="s">
        <v>409</v>
      </c>
      <c r="E4" s="539" t="s">
        <v>410</v>
      </c>
      <c r="F4" s="539" t="s">
        <v>411</v>
      </c>
      <c r="G4" s="539" t="s">
        <v>412</v>
      </c>
      <c r="H4" s="539" t="s">
        <v>413</v>
      </c>
      <c r="I4" s="539" t="s">
        <v>414</v>
      </c>
    </row>
    <row r="5" spans="2:15" ht="20.100000000000001" customHeight="1">
      <c r="B5" s="42" t="s">
        <v>415</v>
      </c>
      <c r="C5" s="919">
        <v>3.1685513941139178</v>
      </c>
      <c r="D5" s="920">
        <v>4.2</v>
      </c>
      <c r="E5" s="920">
        <v>5.5</v>
      </c>
      <c r="F5" s="920">
        <v>7.9</v>
      </c>
      <c r="G5" s="920">
        <v>8.1</v>
      </c>
      <c r="H5" s="920">
        <v>6.6</v>
      </c>
      <c r="I5" s="920">
        <v>3.6</v>
      </c>
    </row>
    <row r="6" spans="2:15" ht="20.100000000000001" customHeight="1">
      <c r="B6" s="42" t="s">
        <v>416</v>
      </c>
      <c r="C6" s="919">
        <v>20.570828378666018</v>
      </c>
      <c r="D6" s="921">
        <v>23.2</v>
      </c>
      <c r="E6" s="921">
        <v>24.843949925380127</v>
      </c>
      <c r="F6" s="921">
        <v>21.367852100553829</v>
      </c>
      <c r="G6" s="921">
        <v>17.867379707034139</v>
      </c>
      <c r="H6" s="921">
        <v>16.064133838462574</v>
      </c>
      <c r="I6" s="921">
        <v>15.4</v>
      </c>
    </row>
    <row r="7" spans="2:15" ht="20.100000000000001" customHeight="1">
      <c r="B7" s="42" t="s">
        <v>417</v>
      </c>
      <c r="C7" s="373">
        <v>99.707691476082559</v>
      </c>
      <c r="D7" s="922">
        <v>109</v>
      </c>
      <c r="E7" s="922">
        <v>104</v>
      </c>
      <c r="F7" s="922">
        <v>133</v>
      </c>
      <c r="G7" s="922">
        <v>134</v>
      </c>
      <c r="H7" s="922">
        <v>138</v>
      </c>
      <c r="I7" s="922">
        <v>110</v>
      </c>
      <c r="J7" s="122"/>
      <c r="K7" s="122"/>
    </row>
    <row r="8" spans="2:15" ht="20.100000000000001" customHeight="1">
      <c r="B8" s="923" t="s">
        <v>418</v>
      </c>
      <c r="C8" s="924">
        <v>105.54864326125669</v>
      </c>
      <c r="D8" s="925">
        <v>121</v>
      </c>
      <c r="E8" s="925">
        <v>107</v>
      </c>
      <c r="F8" s="925">
        <v>89</v>
      </c>
      <c r="G8" s="925">
        <v>79</v>
      </c>
      <c r="H8" s="925">
        <v>80</v>
      </c>
      <c r="I8" s="925">
        <v>96</v>
      </c>
      <c r="J8" s="122"/>
      <c r="K8" s="122"/>
    </row>
    <row r="9" spans="2:15" ht="20.100000000000001" customHeight="1">
      <c r="C9" s="119"/>
    </row>
    <row r="10" spans="2:15" ht="20.100000000000001" customHeight="1">
      <c r="B10" s="437" t="s">
        <v>419</v>
      </c>
      <c r="C10" s="438">
        <v>2016</v>
      </c>
      <c r="D10" s="539">
        <v>2015</v>
      </c>
      <c r="E10" s="539">
        <v>2014</v>
      </c>
      <c r="F10" s="539">
        <v>2013</v>
      </c>
      <c r="G10" s="539">
        <v>2012</v>
      </c>
      <c r="H10" s="539">
        <v>2011</v>
      </c>
      <c r="I10" s="539">
        <v>2010</v>
      </c>
    </row>
    <row r="11" spans="2:15" ht="20.100000000000001" customHeight="1">
      <c r="B11" s="926" t="s">
        <v>420</v>
      </c>
      <c r="C11" s="927">
        <v>12.833689500916476</v>
      </c>
      <c r="D11" s="928" t="s">
        <v>421</v>
      </c>
      <c r="E11" s="928">
        <v>14.7</v>
      </c>
      <c r="F11" s="928">
        <v>13.7</v>
      </c>
      <c r="G11" s="928">
        <v>13.5</v>
      </c>
      <c r="H11" s="928">
        <v>13.3</v>
      </c>
      <c r="I11" s="928">
        <v>12.3</v>
      </c>
    </row>
    <row r="13" spans="2:15" ht="12.95" customHeight="1">
      <c r="B13" s="1498" t="s">
        <v>422</v>
      </c>
      <c r="C13" s="1499"/>
      <c r="D13" s="1499"/>
      <c r="E13" s="1499"/>
      <c r="F13" s="1499"/>
      <c r="G13" s="1499"/>
      <c r="H13" s="1499"/>
      <c r="I13" s="1499"/>
      <c r="J13" s="1499"/>
      <c r="K13" s="1499"/>
      <c r="L13" s="1499"/>
      <c r="M13" s="1499"/>
      <c r="N13" s="1499"/>
      <c r="O13" s="1499"/>
    </row>
    <row r="14" spans="2:15" ht="12.95" customHeight="1">
      <c r="B14" s="1499" t="s">
        <v>423</v>
      </c>
      <c r="C14" s="1499"/>
      <c r="D14" s="1499"/>
      <c r="E14" s="1499"/>
      <c r="F14" s="1499"/>
      <c r="G14" s="1499"/>
      <c r="H14" s="1499"/>
      <c r="I14" s="1499"/>
      <c r="J14" s="1499"/>
      <c r="K14" s="1499"/>
      <c r="L14" s="1499"/>
      <c r="M14" s="1499"/>
      <c r="N14" s="1499"/>
      <c r="O14" s="1499"/>
    </row>
    <row r="15" spans="2:15" ht="12.95" customHeight="1">
      <c r="B15" s="1499" t="s">
        <v>424</v>
      </c>
      <c r="C15" s="1499"/>
      <c r="D15" s="1499"/>
      <c r="E15" s="1499"/>
      <c r="F15" s="1499"/>
      <c r="G15" s="1499"/>
      <c r="H15" s="1499"/>
      <c r="I15" s="1499"/>
      <c r="J15" s="1499"/>
      <c r="K15" s="1499"/>
      <c r="L15" s="1499"/>
      <c r="M15" s="1499"/>
      <c r="N15" s="1499"/>
      <c r="O15" s="1499"/>
    </row>
    <row r="16" spans="2:15" ht="12.95" customHeight="1">
      <c r="B16" s="1499" t="s">
        <v>425</v>
      </c>
      <c r="C16" s="1499"/>
      <c r="D16" s="1499"/>
      <c r="E16" s="1499"/>
      <c r="F16" s="1499"/>
      <c r="G16" s="1499"/>
      <c r="H16" s="1499"/>
      <c r="I16" s="1499"/>
      <c r="J16" s="1499"/>
      <c r="K16" s="1499"/>
      <c r="L16" s="1499"/>
      <c r="M16" s="1499"/>
      <c r="N16" s="1499"/>
      <c r="O16" s="1499"/>
    </row>
    <row r="17" spans="2:15" ht="12" customHeight="1">
      <c r="B17" s="1499" t="s">
        <v>426</v>
      </c>
      <c r="C17" s="1499"/>
      <c r="D17" s="1499"/>
      <c r="E17" s="1499"/>
      <c r="F17" s="1499"/>
      <c r="G17" s="1499"/>
      <c r="H17" s="1499"/>
      <c r="I17" s="1499"/>
      <c r="J17" s="1499"/>
      <c r="K17" s="1499"/>
      <c r="L17" s="1499"/>
      <c r="M17" s="1499"/>
      <c r="N17" s="1499"/>
      <c r="O17" s="1499"/>
    </row>
    <row r="18" spans="2:15" ht="20.100000000000001" customHeight="1">
      <c r="B18" s="1499" t="s">
        <v>427</v>
      </c>
      <c r="C18" s="1499"/>
      <c r="D18" s="1499"/>
      <c r="E18" s="1499"/>
      <c r="F18" s="1499"/>
      <c r="G18" s="1499"/>
      <c r="H18" s="1499"/>
      <c r="I18" s="1499"/>
      <c r="J18" s="1499"/>
      <c r="K18" s="1499"/>
      <c r="L18" s="1499"/>
      <c r="M18" s="1499"/>
      <c r="N18" s="1499"/>
      <c r="O18" s="1499"/>
    </row>
  </sheetData>
  <mergeCells count="7">
    <mergeCell ref="B18:O18"/>
    <mergeCell ref="B2:O2"/>
    <mergeCell ref="B13:O13"/>
    <mergeCell ref="B14:O14"/>
    <mergeCell ref="B15:O15"/>
    <mergeCell ref="B16:O16"/>
    <mergeCell ref="B17:O17"/>
  </mergeCells>
  <pageMargins left="0.74803149606299213" right="0.74803149606299213" top="0.51111111111111107" bottom="0.98425196850393704" header="0.51181102362204722" footer="0.51181102362204722"/>
  <pageSetup paperSize="9" scale="64" orientation="landscape" r:id="rId1"/>
  <drawing r:id="rId2"/>
</worksheet>
</file>

<file path=xl/worksheets/sheet37.xml><?xml version="1.0" encoding="utf-8"?>
<worksheet xmlns="http://schemas.openxmlformats.org/spreadsheetml/2006/main" xmlns:r="http://schemas.openxmlformats.org/officeDocument/2006/relationships">
  <sheetPr>
    <tabColor rgb="FF92D050"/>
    <pageSetUpPr fitToPage="1"/>
  </sheetPr>
  <dimension ref="B2:O18"/>
  <sheetViews>
    <sheetView showGridLines="0" zoomScale="115" zoomScaleNormal="115" zoomScalePageLayoutView="115" workbookViewId="0">
      <selection activeCell="L13" sqref="L13"/>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15" ht="20.100000000000001" customHeight="1">
      <c r="B2" s="1523" t="str">
        <f>UPPER("Key operating ratios ON PROVED RESERVES - consolidated subsidiaries ")</f>
        <v xml:space="preserve">KEY OPERATING RATIOS ON PROVED RESERVES - CONSOLIDATED SUBSIDIARIES </v>
      </c>
      <c r="C2" s="1523"/>
      <c r="D2" s="1523"/>
      <c r="E2" s="1523"/>
      <c r="F2" s="1523"/>
      <c r="G2" s="1523"/>
      <c r="H2" s="1523"/>
      <c r="I2" s="1523"/>
      <c r="J2" s="1523"/>
      <c r="K2" s="1523"/>
      <c r="L2" s="1523"/>
      <c r="M2" s="1523"/>
      <c r="N2" s="1523"/>
      <c r="O2" s="1523"/>
    </row>
    <row r="4" spans="2:15" ht="20.100000000000001" customHeight="1">
      <c r="B4" s="437" t="s">
        <v>428</v>
      </c>
      <c r="C4" s="438" t="s">
        <v>408</v>
      </c>
      <c r="D4" s="438" t="s">
        <v>409</v>
      </c>
      <c r="E4" s="539" t="s">
        <v>410</v>
      </c>
      <c r="F4" s="539" t="s">
        <v>411</v>
      </c>
      <c r="G4" s="539" t="s">
        <v>412</v>
      </c>
      <c r="H4" s="539" t="s">
        <v>413</v>
      </c>
      <c r="I4" s="539" t="s">
        <v>414</v>
      </c>
    </row>
    <row r="5" spans="2:15" ht="20.100000000000001" customHeight="1">
      <c r="B5" s="929" t="s">
        <v>429</v>
      </c>
      <c r="C5" s="930">
        <v>4.9000000000000004</v>
      </c>
      <c r="D5" s="931">
        <v>6.5</v>
      </c>
      <c r="E5" s="932">
        <v>10.3</v>
      </c>
      <c r="F5" s="932">
        <v>10.3</v>
      </c>
      <c r="G5" s="933">
        <v>8</v>
      </c>
      <c r="H5" s="934">
        <v>6.3</v>
      </c>
      <c r="I5" s="935">
        <v>3.9</v>
      </c>
    </row>
    <row r="6" spans="2:15" ht="20.100000000000001" customHeight="1">
      <c r="B6" s="936" t="s">
        <v>430</v>
      </c>
      <c r="C6" s="937">
        <v>33.299999999999997</v>
      </c>
      <c r="D6" s="938">
        <v>36.5</v>
      </c>
      <c r="E6" s="939">
        <v>47.445090936171148</v>
      </c>
      <c r="F6" s="939">
        <v>34.261098773504223</v>
      </c>
      <c r="G6" s="939">
        <v>21.633783861855047</v>
      </c>
      <c r="H6" s="940">
        <v>18.401837273946231</v>
      </c>
      <c r="I6" s="941">
        <v>15.6</v>
      </c>
    </row>
    <row r="7" spans="2:15" ht="20.100000000000001" customHeight="1">
      <c r="C7" s="119"/>
    </row>
    <row r="8" spans="2:15" ht="20.100000000000001" customHeight="1">
      <c r="B8" s="437" t="s">
        <v>428</v>
      </c>
      <c r="C8" s="438">
        <v>2016</v>
      </c>
      <c r="D8" s="911">
        <v>2015</v>
      </c>
      <c r="E8" s="911">
        <v>2014</v>
      </c>
      <c r="F8" s="911">
        <v>2013</v>
      </c>
      <c r="G8" s="911">
        <v>2012</v>
      </c>
      <c r="H8" s="539">
        <v>2011</v>
      </c>
      <c r="I8" s="539">
        <v>2010</v>
      </c>
    </row>
    <row r="9" spans="2:15" ht="20.100000000000001" customHeight="1">
      <c r="B9" s="812" t="s">
        <v>431</v>
      </c>
      <c r="C9" s="942">
        <v>5.9</v>
      </c>
      <c r="D9" s="943">
        <v>7.4</v>
      </c>
      <c r="E9" s="944">
        <v>9.9</v>
      </c>
      <c r="F9" s="944">
        <v>8.9</v>
      </c>
      <c r="G9" s="945">
        <v>7.9</v>
      </c>
      <c r="H9" s="946">
        <v>7</v>
      </c>
      <c r="I9" s="946">
        <v>6.1</v>
      </c>
    </row>
    <row r="10" spans="2:15" ht="20.100000000000001" customHeight="1">
      <c r="B10" s="812" t="s">
        <v>25</v>
      </c>
      <c r="C10" s="947">
        <v>1.3</v>
      </c>
      <c r="D10" s="251">
        <v>2.4</v>
      </c>
      <c r="E10" s="948">
        <v>3.4</v>
      </c>
      <c r="F10" s="948">
        <v>3.7</v>
      </c>
      <c r="G10" s="949">
        <v>3</v>
      </c>
      <c r="H10" s="950">
        <v>2.2000000000000002</v>
      </c>
      <c r="I10" s="950">
        <v>1.6</v>
      </c>
    </row>
    <row r="11" spans="2:15" ht="20.100000000000001" customHeight="1">
      <c r="B11" s="814" t="s">
        <v>432</v>
      </c>
      <c r="C11" s="951">
        <v>13.2</v>
      </c>
      <c r="D11" s="952">
        <v>13.2</v>
      </c>
      <c r="E11" s="953">
        <v>15</v>
      </c>
      <c r="F11" s="953">
        <v>13.5</v>
      </c>
      <c r="G11" s="954">
        <v>11.9</v>
      </c>
      <c r="H11" s="955">
        <v>9.6999999999999993</v>
      </c>
      <c r="I11" s="955">
        <v>8.9</v>
      </c>
    </row>
    <row r="12" spans="2:15" ht="20.100000000000001" customHeight="1">
      <c r="B12" s="956" t="s">
        <v>433</v>
      </c>
      <c r="C12" s="957">
        <v>20.399999999999999</v>
      </c>
      <c r="D12" s="958">
        <v>23</v>
      </c>
      <c r="E12" s="959">
        <v>28.3</v>
      </c>
      <c r="F12" s="959">
        <v>26.1</v>
      </c>
      <c r="G12" s="960">
        <v>22.8</v>
      </c>
      <c r="H12" s="960">
        <v>18.899999999999999</v>
      </c>
      <c r="I12" s="960">
        <v>16.600000000000001</v>
      </c>
    </row>
    <row r="14" spans="2:15" ht="13.5" customHeight="1">
      <c r="B14" s="1499" t="s">
        <v>434</v>
      </c>
      <c r="C14" s="1499"/>
      <c r="D14" s="1499"/>
      <c r="E14" s="1499"/>
      <c r="F14" s="1499"/>
      <c r="G14" s="1499"/>
      <c r="H14" s="1499"/>
      <c r="I14" s="1499"/>
      <c r="J14" s="1499"/>
      <c r="K14" s="1499"/>
      <c r="L14" s="1499"/>
      <c r="M14" s="1499"/>
      <c r="N14" s="1499"/>
      <c r="O14" s="1499"/>
    </row>
    <row r="15" spans="2:15" ht="14.1" customHeight="1">
      <c r="B15" s="1499" t="s">
        <v>423</v>
      </c>
      <c r="C15" s="1499"/>
      <c r="D15" s="1499"/>
      <c r="E15" s="1499"/>
      <c r="F15" s="1499"/>
      <c r="G15" s="1499"/>
      <c r="H15" s="1499"/>
      <c r="I15" s="1499"/>
      <c r="J15" s="1499"/>
      <c r="K15" s="1499"/>
      <c r="L15" s="1499"/>
      <c r="M15" s="1499"/>
      <c r="N15" s="1499"/>
      <c r="O15" s="1499"/>
    </row>
    <row r="16" spans="2:15" ht="12.95" customHeight="1">
      <c r="B16" s="1499" t="s">
        <v>435</v>
      </c>
      <c r="C16" s="1499"/>
      <c r="D16" s="1499"/>
      <c r="E16" s="1499"/>
      <c r="F16" s="1499"/>
      <c r="G16" s="1499"/>
      <c r="H16" s="1499"/>
      <c r="I16" s="1499"/>
      <c r="J16" s="1499"/>
      <c r="K16" s="1499"/>
      <c r="L16" s="1499"/>
      <c r="M16" s="1499"/>
      <c r="N16" s="1499"/>
      <c r="O16" s="1499"/>
    </row>
    <row r="17" spans="2:15" ht="20.100000000000001" customHeight="1">
      <c r="B17" s="1499" t="s">
        <v>436</v>
      </c>
      <c r="C17" s="1499"/>
      <c r="D17" s="1499"/>
      <c r="E17" s="1499"/>
      <c r="F17" s="1499"/>
      <c r="G17" s="1499"/>
      <c r="H17" s="1499"/>
      <c r="I17" s="1499"/>
      <c r="J17" s="1499"/>
      <c r="K17" s="1499"/>
      <c r="L17" s="1499"/>
      <c r="M17" s="1499"/>
      <c r="N17" s="1499"/>
      <c r="O17" s="1499"/>
    </row>
    <row r="18" spans="2:15" ht="20.100000000000001" customHeight="1">
      <c r="B18" s="1496"/>
      <c r="C18" s="1496"/>
      <c r="D18" s="1496"/>
      <c r="E18" s="1496"/>
      <c r="F18" s="1496"/>
      <c r="G18" s="1496"/>
      <c r="H18" s="1496"/>
      <c r="I18" s="1496"/>
      <c r="J18" s="1496"/>
      <c r="K18" s="1496"/>
      <c r="L18" s="1496"/>
      <c r="M18" s="1496"/>
      <c r="N18" s="1496"/>
      <c r="O18" s="1496"/>
    </row>
  </sheetData>
  <mergeCells count="6">
    <mergeCell ref="B18:O18"/>
    <mergeCell ref="B2:O2"/>
    <mergeCell ref="B14:O14"/>
    <mergeCell ref="B15:O15"/>
    <mergeCell ref="B16:O16"/>
    <mergeCell ref="B17:O17"/>
  </mergeCells>
  <pageMargins left="0.74803149606299213" right="0.74803149606299213" top="0.98425196850393704" bottom="0.98425196850393704" header="0.51181102362204722" footer="0.51181102362204722"/>
  <pageSetup paperSize="9" scale="64" orientation="landscape"/>
  <drawing r:id="rId1"/>
</worksheet>
</file>

<file path=xl/worksheets/sheet38.xml><?xml version="1.0" encoding="utf-8"?>
<worksheet xmlns="http://schemas.openxmlformats.org/spreadsheetml/2006/main" xmlns:r="http://schemas.openxmlformats.org/officeDocument/2006/relationships">
  <sheetPr>
    <tabColor rgb="FF92D050"/>
    <pageSetUpPr fitToPage="1"/>
  </sheetPr>
  <dimension ref="B2:H55"/>
  <sheetViews>
    <sheetView showGridLines="0" topLeftCell="A40" zoomScale="150" zoomScaleNormal="150" zoomScalePageLayoutView="150" workbookViewId="0">
      <selection activeCell="L13" sqref="L13"/>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8" ht="20.100000000000001" customHeight="1">
      <c r="B2" s="1496" t="s">
        <v>437</v>
      </c>
      <c r="C2" s="1496"/>
      <c r="D2" s="1496"/>
      <c r="E2" s="1496"/>
      <c r="F2" s="1496"/>
      <c r="G2" s="1496"/>
      <c r="H2" s="1496"/>
    </row>
    <row r="4" spans="2:8" ht="20.100000000000001" customHeight="1">
      <c r="B4" s="437" t="s">
        <v>438</v>
      </c>
      <c r="C4" s="911">
        <v>2016</v>
      </c>
      <c r="D4" s="911">
        <v>2015</v>
      </c>
      <c r="E4" s="911">
        <v>2014</v>
      </c>
      <c r="F4" s="911">
        <v>2013</v>
      </c>
      <c r="G4" s="539">
        <v>2012</v>
      </c>
    </row>
    <row r="5" spans="2:8" ht="20.100000000000001" customHeight="1">
      <c r="B5" s="961" t="s">
        <v>439</v>
      </c>
      <c r="C5" s="962">
        <f>SUM(C6:C13)</f>
        <v>757</v>
      </c>
      <c r="D5" s="962">
        <f>SUM(D6:D13)</f>
        <v>664</v>
      </c>
      <c r="E5" s="962">
        <f>SUM(E6:E13)</f>
        <v>613</v>
      </c>
      <c r="F5" s="962">
        <f>SUM(F6:F13)</f>
        <v>619</v>
      </c>
      <c r="G5" s="962">
        <f>SUM(G6:G13)</f>
        <v>622</v>
      </c>
    </row>
    <row r="6" spans="2:8" ht="20.100000000000001" customHeight="1">
      <c r="B6" s="812" t="s">
        <v>440</v>
      </c>
      <c r="C6" s="367" t="s">
        <v>15</v>
      </c>
      <c r="D6" s="784" t="s">
        <v>15</v>
      </c>
      <c r="E6" s="784">
        <v>14</v>
      </c>
      <c r="F6" s="784">
        <v>20</v>
      </c>
      <c r="G6" s="802">
        <v>16</v>
      </c>
    </row>
    <row r="7" spans="2:8" ht="20.100000000000001" customHeight="1">
      <c r="B7" s="812" t="s">
        <v>42</v>
      </c>
      <c r="C7" s="367" t="s">
        <v>15</v>
      </c>
      <c r="D7" s="784" t="s">
        <v>15</v>
      </c>
      <c r="E7" s="784">
        <v>2</v>
      </c>
      <c r="F7" s="784">
        <v>9</v>
      </c>
      <c r="G7" s="802">
        <v>13</v>
      </c>
    </row>
    <row r="8" spans="2:8" ht="20.100000000000001" customHeight="1">
      <c r="B8" s="812" t="s">
        <v>441</v>
      </c>
      <c r="C8" s="367" t="s">
        <v>15</v>
      </c>
      <c r="D8" s="784" t="s">
        <v>15</v>
      </c>
      <c r="E8" s="784" t="s">
        <v>15</v>
      </c>
      <c r="F8" s="784" t="s">
        <v>15</v>
      </c>
      <c r="G8" s="802" t="s">
        <v>15</v>
      </c>
    </row>
    <row r="9" spans="2:8" ht="20.100000000000001" customHeight="1">
      <c r="B9" s="812" t="s">
        <v>442</v>
      </c>
      <c r="C9" s="367">
        <v>4</v>
      </c>
      <c r="D9" s="784" t="s">
        <v>15</v>
      </c>
      <c r="E9" s="784" t="s">
        <v>15</v>
      </c>
      <c r="F9" s="784" t="s">
        <v>15</v>
      </c>
      <c r="G9" s="802" t="s">
        <v>15</v>
      </c>
    </row>
    <row r="10" spans="2:8" ht="20.100000000000001" customHeight="1">
      <c r="B10" s="812" t="s">
        <v>443</v>
      </c>
      <c r="C10" s="367">
        <v>235</v>
      </c>
      <c r="D10" s="784">
        <v>239</v>
      </c>
      <c r="E10" s="784">
        <v>242</v>
      </c>
      <c r="F10" s="784">
        <v>243</v>
      </c>
      <c r="G10" s="802">
        <v>275</v>
      </c>
    </row>
    <row r="11" spans="2:8" ht="20.100000000000001" customHeight="1">
      <c r="B11" s="812" t="s">
        <v>444</v>
      </c>
      <c r="C11" s="367">
        <v>25</v>
      </c>
      <c r="D11" s="784">
        <v>28</v>
      </c>
      <c r="E11" s="784">
        <v>31</v>
      </c>
      <c r="F11" s="784">
        <v>35</v>
      </c>
      <c r="G11" s="802">
        <v>33</v>
      </c>
    </row>
    <row r="12" spans="2:8" ht="20.100000000000001" customHeight="1">
      <c r="B12" s="812" t="s">
        <v>445</v>
      </c>
      <c r="C12" s="367">
        <v>158</v>
      </c>
      <c r="D12" s="784">
        <v>107</v>
      </c>
      <c r="E12" s="784">
        <v>89</v>
      </c>
      <c r="F12" s="784">
        <v>105</v>
      </c>
      <c r="G12" s="802">
        <v>106</v>
      </c>
    </row>
    <row r="13" spans="2:8" ht="20.100000000000001" customHeight="1">
      <c r="B13" s="812" t="s">
        <v>446</v>
      </c>
      <c r="C13" s="367">
        <v>335</v>
      </c>
      <c r="D13" s="784">
        <v>290</v>
      </c>
      <c r="E13" s="784">
        <v>235</v>
      </c>
      <c r="F13" s="784">
        <v>207</v>
      </c>
      <c r="G13" s="802">
        <v>179</v>
      </c>
    </row>
    <row r="14" spans="2:8" ht="20.100000000000001" customHeight="1">
      <c r="B14" s="963" t="s">
        <v>45</v>
      </c>
      <c r="C14" s="962">
        <f>SUM(C15:C18)</f>
        <v>634</v>
      </c>
      <c r="D14" s="962">
        <f>SUM(D15:D18)</f>
        <v>639</v>
      </c>
      <c r="E14" s="962">
        <f>SUM(E15:E18)</f>
        <v>610</v>
      </c>
      <c r="F14" s="962">
        <f>SUM(F15:F18)</f>
        <v>599</v>
      </c>
      <c r="G14" s="962">
        <f>SUM(G15:G18)</f>
        <v>628</v>
      </c>
    </row>
    <row r="15" spans="2:8" ht="20.100000000000001" customHeight="1">
      <c r="B15" s="812" t="s">
        <v>447</v>
      </c>
      <c r="C15" s="367">
        <v>243</v>
      </c>
      <c r="D15" s="812">
        <v>248</v>
      </c>
      <c r="E15" s="812">
        <v>200</v>
      </c>
      <c r="F15" s="812">
        <v>186</v>
      </c>
      <c r="G15" s="812">
        <v>179</v>
      </c>
    </row>
    <row r="16" spans="2:8" ht="20.100000000000001" customHeight="1">
      <c r="B16" s="812" t="s">
        <v>448</v>
      </c>
      <c r="C16" s="367">
        <v>90</v>
      </c>
      <c r="D16" s="812">
        <v>87</v>
      </c>
      <c r="E16" s="812">
        <v>95</v>
      </c>
      <c r="F16" s="812">
        <v>93</v>
      </c>
      <c r="G16" s="812">
        <v>113</v>
      </c>
    </row>
    <row r="17" spans="2:7" ht="20.100000000000001" customHeight="1">
      <c r="B17" s="812" t="s">
        <v>449</v>
      </c>
      <c r="C17" s="367">
        <v>58</v>
      </c>
      <c r="D17" s="812">
        <v>59</v>
      </c>
      <c r="E17" s="812">
        <v>58</v>
      </c>
      <c r="F17" s="812">
        <v>59</v>
      </c>
      <c r="G17" s="812">
        <v>57</v>
      </c>
    </row>
    <row r="18" spans="2:7" ht="20.100000000000001" customHeight="1">
      <c r="B18" s="812" t="s">
        <v>450</v>
      </c>
      <c r="C18" s="367">
        <v>243</v>
      </c>
      <c r="D18" s="812">
        <v>245</v>
      </c>
      <c r="E18" s="812">
        <v>257</v>
      </c>
      <c r="F18" s="812">
        <v>261</v>
      </c>
      <c r="G18" s="812">
        <v>279</v>
      </c>
    </row>
    <row r="19" spans="2:7" ht="20.100000000000001" customHeight="1">
      <c r="B19" s="963" t="s">
        <v>451</v>
      </c>
      <c r="C19" s="962">
        <f>SUM(C20:C26)</f>
        <v>517</v>
      </c>
      <c r="D19" s="962">
        <f>SUM(D20:D26)</f>
        <v>531</v>
      </c>
      <c r="E19" s="962">
        <f>SUM(E20:E26)</f>
        <v>438</v>
      </c>
      <c r="F19" s="962">
        <f>SUM(F20:F26)</f>
        <v>607</v>
      </c>
      <c r="G19" s="962">
        <f>SUM(G20:G26)</f>
        <v>578</v>
      </c>
    </row>
    <row r="20" spans="2:7" ht="20.100000000000001" customHeight="1">
      <c r="B20" s="812" t="s">
        <v>452</v>
      </c>
      <c r="C20" s="367">
        <v>23</v>
      </c>
      <c r="D20" s="784">
        <v>25</v>
      </c>
      <c r="E20" s="784">
        <v>20</v>
      </c>
      <c r="F20" s="784">
        <v>21</v>
      </c>
      <c r="G20" s="802">
        <v>23</v>
      </c>
    </row>
    <row r="21" spans="2:7" ht="20.100000000000001" customHeight="1">
      <c r="B21" s="812" t="s">
        <v>453</v>
      </c>
      <c r="C21" s="367">
        <v>291</v>
      </c>
      <c r="D21" s="784">
        <v>287</v>
      </c>
      <c r="E21" s="784">
        <v>127</v>
      </c>
      <c r="F21" s="784">
        <v>260</v>
      </c>
      <c r="G21" s="802">
        <v>246</v>
      </c>
    </row>
    <row r="22" spans="2:7" ht="20.100000000000001" customHeight="1">
      <c r="B22" s="812" t="s">
        <v>454</v>
      </c>
      <c r="C22" s="367">
        <v>18</v>
      </c>
      <c r="D22" s="784">
        <v>18</v>
      </c>
      <c r="E22" s="784">
        <v>12</v>
      </c>
      <c r="F22" s="784">
        <v>7</v>
      </c>
      <c r="G22" s="802">
        <v>6</v>
      </c>
    </row>
    <row r="23" spans="2:7" ht="20.100000000000001" customHeight="1">
      <c r="B23" s="812" t="s">
        <v>455</v>
      </c>
      <c r="C23" s="367">
        <v>14</v>
      </c>
      <c r="D23" s="784">
        <v>14</v>
      </c>
      <c r="E23" s="784">
        <v>27</v>
      </c>
      <c r="F23" s="784">
        <v>50</v>
      </c>
      <c r="G23" s="802">
        <v>62</v>
      </c>
    </row>
    <row r="24" spans="2:7" ht="20.100000000000001" customHeight="1">
      <c r="B24" s="812" t="s">
        <v>456</v>
      </c>
      <c r="C24" s="367">
        <v>37</v>
      </c>
      <c r="D24" s="784">
        <v>36</v>
      </c>
      <c r="E24" s="784">
        <v>36</v>
      </c>
      <c r="F24" s="784">
        <v>37</v>
      </c>
      <c r="G24" s="802">
        <v>37</v>
      </c>
    </row>
    <row r="25" spans="2:7" ht="20.100000000000001" customHeight="1">
      <c r="B25" s="812" t="s">
        <v>457</v>
      </c>
      <c r="C25" s="367">
        <v>134</v>
      </c>
      <c r="D25" s="784">
        <v>134</v>
      </c>
      <c r="E25" s="784">
        <v>132</v>
      </c>
      <c r="F25" s="784">
        <v>137</v>
      </c>
      <c r="G25" s="802">
        <v>139</v>
      </c>
    </row>
    <row r="26" spans="2:7" ht="20.100000000000001" customHeight="1">
      <c r="B26" s="814" t="s">
        <v>458</v>
      </c>
      <c r="C26" s="367" t="s">
        <v>15</v>
      </c>
      <c r="D26" s="254">
        <v>17</v>
      </c>
      <c r="E26" s="254">
        <v>84</v>
      </c>
      <c r="F26" s="254">
        <v>95</v>
      </c>
      <c r="G26" s="804">
        <v>65</v>
      </c>
    </row>
    <row r="27" spans="2:7" ht="20.100000000000001" customHeight="1">
      <c r="B27" s="963" t="s">
        <v>459</v>
      </c>
      <c r="C27" s="962">
        <f>SUM(C28:C34)</f>
        <v>279</v>
      </c>
      <c r="D27" s="962">
        <f>SUM(D28:D34)</f>
        <v>255</v>
      </c>
      <c r="E27" s="962">
        <f>SUM(E28:E34)</f>
        <v>247</v>
      </c>
      <c r="F27" s="962">
        <f>SUM(F28:F34)</f>
        <v>239</v>
      </c>
      <c r="G27" s="962">
        <f>SUM(G28:G34)</f>
        <v>251</v>
      </c>
    </row>
    <row r="28" spans="2:7" ht="20.100000000000001" customHeight="1">
      <c r="B28" s="812" t="s">
        <v>460</v>
      </c>
      <c r="C28" s="367">
        <v>78</v>
      </c>
      <c r="D28" s="784">
        <v>72</v>
      </c>
      <c r="E28" s="784">
        <v>75</v>
      </c>
      <c r="F28" s="784">
        <v>78</v>
      </c>
      <c r="G28" s="802">
        <v>83</v>
      </c>
    </row>
    <row r="29" spans="2:7" ht="20.100000000000001" customHeight="1">
      <c r="B29" s="812" t="s">
        <v>461</v>
      </c>
      <c r="C29" s="367">
        <v>34</v>
      </c>
      <c r="D29" s="784">
        <v>28</v>
      </c>
      <c r="E29" s="784">
        <v>30</v>
      </c>
      <c r="F29" s="784">
        <v>28</v>
      </c>
      <c r="G29" s="802">
        <v>27</v>
      </c>
    </row>
    <row r="30" spans="2:7" ht="20.100000000000001" customHeight="1">
      <c r="B30" s="964" t="s">
        <v>462</v>
      </c>
      <c r="C30" s="367">
        <v>34</v>
      </c>
      <c r="D30" s="784">
        <v>14</v>
      </c>
      <c r="E30" s="784">
        <v>12</v>
      </c>
      <c r="F30" s="784">
        <v>13</v>
      </c>
      <c r="G30" s="802">
        <v>12</v>
      </c>
    </row>
    <row r="31" spans="2:7" ht="20.100000000000001" customHeight="1">
      <c r="B31" s="964" t="s">
        <v>463</v>
      </c>
      <c r="C31" s="367" t="s">
        <v>15</v>
      </c>
      <c r="D31" s="784" t="s">
        <v>15</v>
      </c>
      <c r="E31" s="784" t="s">
        <v>15</v>
      </c>
      <c r="F31" s="784" t="s">
        <v>15</v>
      </c>
      <c r="G31" s="802">
        <v>6</v>
      </c>
    </row>
    <row r="32" spans="2:7" ht="20.100000000000001" customHeight="1">
      <c r="B32" s="812" t="s">
        <v>464</v>
      </c>
      <c r="C32" s="367" t="s">
        <v>15</v>
      </c>
      <c r="D32" s="784" t="s">
        <v>15</v>
      </c>
      <c r="E32" s="784" t="s">
        <v>15</v>
      </c>
      <c r="F32" s="784">
        <v>12</v>
      </c>
      <c r="G32" s="802">
        <v>16</v>
      </c>
    </row>
    <row r="33" spans="2:7" ht="20.100000000000001" customHeight="1">
      <c r="B33" s="812" t="s">
        <v>465</v>
      </c>
      <c r="C33" s="367">
        <v>86</v>
      </c>
      <c r="D33" s="784">
        <v>89</v>
      </c>
      <c r="E33" s="784">
        <v>78</v>
      </c>
      <c r="F33" s="784">
        <v>60</v>
      </c>
      <c r="G33" s="802">
        <v>57</v>
      </c>
    </row>
    <row r="34" spans="2:7" ht="20.100000000000001" customHeight="1">
      <c r="B34" s="812" t="s">
        <v>466</v>
      </c>
      <c r="C34" s="367">
        <v>47</v>
      </c>
      <c r="D34" s="784">
        <v>52</v>
      </c>
      <c r="E34" s="784">
        <v>52</v>
      </c>
      <c r="F34" s="784">
        <v>48</v>
      </c>
      <c r="G34" s="802">
        <v>50</v>
      </c>
    </row>
    <row r="35" spans="2:7" ht="20.100000000000001" customHeight="1">
      <c r="B35" s="963" t="s">
        <v>467</v>
      </c>
      <c r="C35" s="962">
        <f>SUM(C36:C41)</f>
        <v>265</v>
      </c>
      <c r="D35" s="962">
        <f>SUM(D36:D41)</f>
        <v>258</v>
      </c>
      <c r="E35" s="962">
        <f>SUM(E36:E41)</f>
        <v>238</v>
      </c>
      <c r="F35" s="962">
        <f>SUM(F36:F41)</f>
        <v>235</v>
      </c>
      <c r="G35" s="962">
        <f>SUM(G36:G41)</f>
        <v>221</v>
      </c>
    </row>
    <row r="36" spans="2:7" ht="20.100000000000001" customHeight="1">
      <c r="B36" s="812" t="s">
        <v>468</v>
      </c>
      <c r="C36" s="367">
        <v>16</v>
      </c>
      <c r="D36" s="784">
        <v>4</v>
      </c>
      <c r="E36" s="784">
        <v>4</v>
      </c>
      <c r="F36" s="784">
        <v>4</v>
      </c>
      <c r="G36" s="802">
        <v>5</v>
      </c>
    </row>
    <row r="37" spans="2:7" ht="20.100000000000001" customHeight="1">
      <c r="B37" s="812" t="s">
        <v>469</v>
      </c>
      <c r="C37" s="367">
        <v>18</v>
      </c>
      <c r="D37" s="784">
        <v>15</v>
      </c>
      <c r="E37" s="784">
        <v>15</v>
      </c>
      <c r="F37" s="784">
        <v>13</v>
      </c>
      <c r="G37" s="802">
        <v>12</v>
      </c>
    </row>
    <row r="38" spans="2:7" ht="20.100000000000001" customHeight="1">
      <c r="B38" s="812" t="s">
        <v>470</v>
      </c>
      <c r="C38" s="367">
        <v>10</v>
      </c>
      <c r="D38" s="784">
        <v>11</v>
      </c>
      <c r="E38" s="784">
        <v>12</v>
      </c>
      <c r="F38" s="784">
        <v>8</v>
      </c>
      <c r="G38" s="802">
        <v>1</v>
      </c>
    </row>
    <row r="39" spans="2:7" ht="20.100000000000001" customHeight="1">
      <c r="B39" s="812" t="s">
        <v>471</v>
      </c>
      <c r="C39" s="367">
        <v>140</v>
      </c>
      <c r="D39" s="784">
        <v>147</v>
      </c>
      <c r="E39" s="784">
        <v>130</v>
      </c>
      <c r="F39" s="784">
        <v>131</v>
      </c>
      <c r="G39" s="802">
        <v>132</v>
      </c>
    </row>
    <row r="40" spans="2:7" ht="20.100000000000001" customHeight="1">
      <c r="B40" s="812" t="s">
        <v>472</v>
      </c>
      <c r="C40" s="367">
        <v>21</v>
      </c>
      <c r="D40" s="784">
        <v>19</v>
      </c>
      <c r="E40" s="784">
        <v>17</v>
      </c>
      <c r="F40" s="784">
        <v>16</v>
      </c>
      <c r="G40" s="802">
        <v>16</v>
      </c>
    </row>
    <row r="41" spans="2:7" ht="20.100000000000001" customHeight="1">
      <c r="B41" s="812" t="s">
        <v>473</v>
      </c>
      <c r="C41" s="367">
        <v>60</v>
      </c>
      <c r="D41" s="784">
        <v>62</v>
      </c>
      <c r="E41" s="784">
        <v>60</v>
      </c>
      <c r="F41" s="784">
        <v>63</v>
      </c>
      <c r="G41" s="802">
        <v>55</v>
      </c>
    </row>
    <row r="42" spans="2:7" ht="20.100000000000001" customHeight="1">
      <c r="B42" s="965" t="s">
        <v>474</v>
      </c>
      <c r="C42" s="916">
        <f>C5+C14+C19+C27+C35</f>
        <v>2452</v>
      </c>
      <c r="D42" s="916">
        <f>D5+D14+D19+D27+D35</f>
        <v>2347</v>
      </c>
      <c r="E42" s="916">
        <f>E5+E14+E19+E27+E35</f>
        <v>2146</v>
      </c>
      <c r="F42" s="916">
        <f>F5+F14+F19+F27+F35</f>
        <v>2299</v>
      </c>
      <c r="G42" s="916">
        <f>G5+G14+G19+G27+G35</f>
        <v>2300</v>
      </c>
    </row>
    <row r="43" spans="2:7" ht="20.100000000000001" customHeight="1">
      <c r="B43" s="966" t="s">
        <v>475</v>
      </c>
      <c r="C43" s="967">
        <f>SUM(C44:C50)</f>
        <v>600</v>
      </c>
      <c r="D43" s="968">
        <f>SUM(D44:D50)</f>
        <v>559</v>
      </c>
      <c r="E43" s="968">
        <f>SUM(E44:E50)</f>
        <v>571</v>
      </c>
      <c r="F43" s="968">
        <f>SUM(F44:F50)</f>
        <v>687</v>
      </c>
      <c r="G43" s="968">
        <f>SUM(G44:G50)</f>
        <v>611</v>
      </c>
    </row>
    <row r="44" spans="2:7" ht="20.100000000000001" customHeight="1">
      <c r="B44" s="812" t="s">
        <v>447</v>
      </c>
      <c r="C44" s="829">
        <v>5</v>
      </c>
      <c r="D44" s="784" t="s">
        <v>15</v>
      </c>
      <c r="E44" s="784">
        <v>2</v>
      </c>
      <c r="F44" s="784">
        <v>3</v>
      </c>
      <c r="G44" s="802" t="s">
        <v>15</v>
      </c>
    </row>
    <row r="45" spans="2:7" ht="20.100000000000001" customHeight="1">
      <c r="B45" s="812" t="s">
        <v>453</v>
      </c>
      <c r="C45" s="829">
        <v>123</v>
      </c>
      <c r="D45" s="784">
        <v>116</v>
      </c>
      <c r="E45" s="784">
        <v>118</v>
      </c>
      <c r="F45" s="784">
        <v>253</v>
      </c>
      <c r="G45" s="802">
        <v>237</v>
      </c>
    </row>
    <row r="46" spans="2:7" ht="20.100000000000001" customHeight="1">
      <c r="B46" s="812" t="s">
        <v>456</v>
      </c>
      <c r="C46" s="829">
        <v>36</v>
      </c>
      <c r="D46" s="784">
        <v>34</v>
      </c>
      <c r="E46" s="784">
        <v>34</v>
      </c>
      <c r="F46" s="784">
        <v>35</v>
      </c>
      <c r="G46" s="802">
        <v>34</v>
      </c>
    </row>
    <row r="47" spans="2:7" ht="20.100000000000001" customHeight="1">
      <c r="B47" s="812" t="s">
        <v>457</v>
      </c>
      <c r="C47" s="829">
        <v>76</v>
      </c>
      <c r="D47" s="784">
        <v>77</v>
      </c>
      <c r="E47" s="784">
        <v>77</v>
      </c>
      <c r="F47" s="784">
        <v>78</v>
      </c>
      <c r="G47" s="802">
        <v>74</v>
      </c>
    </row>
    <row r="48" spans="2:7" ht="20.100000000000001" customHeight="1">
      <c r="B48" s="812" t="s">
        <v>446</v>
      </c>
      <c r="C48" s="829">
        <v>327</v>
      </c>
      <c r="D48" s="784">
        <v>280</v>
      </c>
      <c r="E48" s="784">
        <v>227</v>
      </c>
      <c r="F48" s="784">
        <v>197</v>
      </c>
      <c r="G48" s="802">
        <v>171</v>
      </c>
    </row>
    <row r="49" spans="2:8" ht="20.100000000000001" customHeight="1">
      <c r="B49" s="812" t="s">
        <v>466</v>
      </c>
      <c r="C49" s="829">
        <v>33</v>
      </c>
      <c r="D49" s="784">
        <v>37</v>
      </c>
      <c r="E49" s="784">
        <v>38</v>
      </c>
      <c r="F49" s="784">
        <v>37</v>
      </c>
      <c r="G49" s="802">
        <v>40</v>
      </c>
    </row>
    <row r="50" spans="2:8" ht="20.100000000000001" customHeight="1">
      <c r="B50" s="969" t="s">
        <v>458</v>
      </c>
      <c r="C50" s="970" t="s">
        <v>15</v>
      </c>
      <c r="D50" s="971">
        <v>15</v>
      </c>
      <c r="E50" s="971">
        <v>75</v>
      </c>
      <c r="F50" s="971">
        <v>84</v>
      </c>
      <c r="G50" s="432">
        <v>55</v>
      </c>
    </row>
    <row r="52" spans="2:8" ht="14.1" customHeight="1">
      <c r="B52" s="972" t="s">
        <v>476</v>
      </c>
      <c r="C52" s="786"/>
      <c r="D52" s="786"/>
      <c r="E52" s="786"/>
      <c r="F52" s="786"/>
      <c r="G52" s="786"/>
      <c r="H52" s="786"/>
    </row>
    <row r="53" spans="2:8" ht="12.95" customHeight="1">
      <c r="B53" s="972" t="s">
        <v>477</v>
      </c>
      <c r="C53" s="786"/>
      <c r="D53" s="786"/>
      <c r="E53" s="786"/>
      <c r="F53" s="786"/>
      <c r="G53" s="786"/>
      <c r="H53" s="786"/>
    </row>
    <row r="54" spans="2:8" ht="12.95" customHeight="1">
      <c r="B54" s="728" t="s">
        <v>478</v>
      </c>
    </row>
    <row r="55" spans="2:8" ht="20.100000000000001" customHeight="1">
      <c r="B55" s="904"/>
      <c r="C55" s="904"/>
      <c r="D55" s="904"/>
    </row>
  </sheetData>
  <mergeCells count="1">
    <mergeCell ref="B2:H2"/>
  </mergeCells>
  <pageMargins left="0.74803149606299213" right="0.74803149606299213" top="0.98425196850393704" bottom="0.98425196850393704" header="0.51181102362204722" footer="0.51181102362204722"/>
  <pageSetup paperSize="9" scale="63" orientation="portrait" horizontalDpi="4294967292" verticalDpi="4294967292"/>
  <drawing r:id="rId1"/>
</worksheet>
</file>

<file path=xl/worksheets/sheet39.xml><?xml version="1.0" encoding="utf-8"?>
<worksheet xmlns="http://schemas.openxmlformats.org/spreadsheetml/2006/main" xmlns:r="http://schemas.openxmlformats.org/officeDocument/2006/relationships">
  <sheetPr>
    <tabColor rgb="FF92D050"/>
    <pageSetUpPr fitToPage="1"/>
  </sheetPr>
  <dimension ref="B2:H47"/>
  <sheetViews>
    <sheetView showGridLines="0" topLeftCell="A25" zoomScale="85" zoomScaleNormal="85" zoomScalePageLayoutView="85" workbookViewId="0">
      <selection activeCell="L13" sqref="L13"/>
    </sheetView>
  </sheetViews>
  <sheetFormatPr defaultColWidth="10.875" defaultRowHeight="20.100000000000001" customHeight="1"/>
  <cols>
    <col min="1" max="1" width="5.5" style="903" customWidth="1"/>
    <col min="2" max="2" width="39.375" style="903" customWidth="1"/>
    <col min="3" max="4" width="10.875" style="903" customWidth="1"/>
    <col min="5" max="5" width="10.875" style="92"/>
    <col min="6" max="16384" width="10.875" style="903"/>
  </cols>
  <sheetData>
    <row r="2" spans="2:8" ht="20.100000000000001" customHeight="1">
      <c r="B2" s="1496" t="str">
        <f>UPPER("Liquids production(1)")</f>
        <v>LIQUIDS PRODUCTION(1)</v>
      </c>
      <c r="C2" s="1496"/>
      <c r="D2" s="1496"/>
      <c r="E2" s="1496"/>
      <c r="F2" s="1496"/>
      <c r="G2" s="1496"/>
      <c r="H2" s="1496"/>
    </row>
    <row r="4" spans="2:8" ht="20.100000000000001" customHeight="1">
      <c r="B4" s="437" t="s">
        <v>479</v>
      </c>
      <c r="C4" s="973">
        <v>2016</v>
      </c>
      <c r="D4" s="973">
        <v>2015</v>
      </c>
      <c r="E4" s="974">
        <v>2014</v>
      </c>
      <c r="F4" s="974">
        <v>2013</v>
      </c>
      <c r="G4" s="975">
        <v>2012</v>
      </c>
    </row>
    <row r="5" spans="2:8" ht="20.100000000000001" customHeight="1">
      <c r="B5" s="961" t="s">
        <v>439</v>
      </c>
      <c r="C5" s="976">
        <f>SUM(C6:C12)</f>
        <v>249</v>
      </c>
      <c r="D5" s="976">
        <f>SUM(D6:D12)</f>
        <v>215</v>
      </c>
      <c r="E5" s="976">
        <f>SUM(E6:E12)</f>
        <v>201</v>
      </c>
      <c r="F5" s="976">
        <f>SUM(F6:F12)</f>
        <v>200</v>
      </c>
      <c r="G5" s="976">
        <f>SUM(G6:G12)</f>
        <v>224</v>
      </c>
    </row>
    <row r="6" spans="2:8" ht="20.100000000000001" customHeight="1">
      <c r="B6" s="812" t="s">
        <v>440</v>
      </c>
      <c r="C6" s="367" t="s">
        <v>15</v>
      </c>
      <c r="D6" s="784" t="s">
        <v>15</v>
      </c>
      <c r="E6" s="784">
        <v>3</v>
      </c>
      <c r="F6" s="784">
        <v>5</v>
      </c>
      <c r="G6" s="802">
        <v>4</v>
      </c>
    </row>
    <row r="7" spans="2:8" ht="20.100000000000001" customHeight="1">
      <c r="B7" s="812" t="s">
        <v>42</v>
      </c>
      <c r="C7" s="367" t="s">
        <v>15</v>
      </c>
      <c r="D7" s="784" t="s">
        <v>15</v>
      </c>
      <c r="E7" s="784" t="s">
        <v>15</v>
      </c>
      <c r="F7" s="784">
        <v>1</v>
      </c>
      <c r="G7" s="802">
        <v>2</v>
      </c>
    </row>
    <row r="8" spans="2:8" ht="20.100000000000001" customHeight="1">
      <c r="B8" s="812" t="s">
        <v>442</v>
      </c>
      <c r="C8" s="367">
        <v>3</v>
      </c>
      <c r="D8" s="784" t="s">
        <v>15</v>
      </c>
      <c r="E8" s="784" t="s">
        <v>15</v>
      </c>
      <c r="F8" s="784" t="s">
        <v>15</v>
      </c>
      <c r="G8" s="802" t="s">
        <v>15</v>
      </c>
    </row>
    <row r="9" spans="2:8" ht="20.100000000000001" customHeight="1">
      <c r="B9" s="812" t="s">
        <v>443</v>
      </c>
      <c r="C9" s="367">
        <v>121</v>
      </c>
      <c r="D9" s="784">
        <v>125</v>
      </c>
      <c r="E9" s="784">
        <v>135</v>
      </c>
      <c r="F9" s="784">
        <v>136</v>
      </c>
      <c r="G9" s="802">
        <v>159</v>
      </c>
    </row>
    <row r="10" spans="2:8" ht="20.100000000000001" customHeight="1">
      <c r="B10" s="812" t="s">
        <v>444</v>
      </c>
      <c r="C10" s="367" t="s">
        <v>15</v>
      </c>
      <c r="D10" s="784">
        <v>1</v>
      </c>
      <c r="E10" s="784">
        <v>1</v>
      </c>
      <c r="F10" s="784">
        <v>1</v>
      </c>
      <c r="G10" s="802">
        <v>1</v>
      </c>
    </row>
    <row r="11" spans="2:8" ht="20.100000000000001" customHeight="1">
      <c r="B11" s="812" t="s">
        <v>445</v>
      </c>
      <c r="C11" s="367">
        <v>49</v>
      </c>
      <c r="D11" s="784">
        <v>35</v>
      </c>
      <c r="E11" s="784">
        <v>29</v>
      </c>
      <c r="F11" s="784">
        <v>30</v>
      </c>
      <c r="G11" s="802">
        <v>35</v>
      </c>
    </row>
    <row r="12" spans="2:8" ht="20.100000000000001" customHeight="1">
      <c r="B12" s="812" t="s">
        <v>446</v>
      </c>
      <c r="C12" s="367">
        <v>76</v>
      </c>
      <c r="D12" s="784">
        <v>54</v>
      </c>
      <c r="E12" s="784">
        <v>33</v>
      </c>
      <c r="F12" s="784">
        <v>27</v>
      </c>
      <c r="G12" s="802">
        <v>23</v>
      </c>
    </row>
    <row r="13" spans="2:8" ht="20.100000000000001" customHeight="1">
      <c r="B13" s="963" t="s">
        <v>45</v>
      </c>
      <c r="C13" s="962">
        <f>SUM(C14:C17)</f>
        <v>509</v>
      </c>
      <c r="D13" s="962">
        <f>SUM(D14:D17)</f>
        <v>521</v>
      </c>
      <c r="E13" s="962">
        <f>SUM(E14:E17)</f>
        <v>490</v>
      </c>
      <c r="F13" s="962">
        <f>SUM(F14:F17)</f>
        <v>476</v>
      </c>
      <c r="G13" s="962">
        <f>SUM(G14:G17)</f>
        <v>506</v>
      </c>
    </row>
    <row r="14" spans="2:8" ht="20.100000000000001" customHeight="1">
      <c r="B14" s="812" t="s">
        <v>447</v>
      </c>
      <c r="C14" s="367">
        <v>230</v>
      </c>
      <c r="D14" s="812">
        <v>238</v>
      </c>
      <c r="E14" s="812">
        <v>191</v>
      </c>
      <c r="F14" s="812">
        <v>175</v>
      </c>
      <c r="G14" s="812">
        <v>172</v>
      </c>
    </row>
    <row r="15" spans="2:8" ht="20.100000000000001" customHeight="1">
      <c r="B15" s="812" t="s">
        <v>448</v>
      </c>
      <c r="C15" s="367">
        <v>84</v>
      </c>
      <c r="D15" s="812">
        <v>81</v>
      </c>
      <c r="E15" s="812">
        <v>88</v>
      </c>
      <c r="F15" s="812">
        <v>88</v>
      </c>
      <c r="G15" s="812">
        <v>107</v>
      </c>
    </row>
    <row r="16" spans="2:8" ht="20.100000000000001" customHeight="1">
      <c r="B16" s="812" t="s">
        <v>449</v>
      </c>
      <c r="C16" s="367">
        <v>55</v>
      </c>
      <c r="D16" s="812">
        <v>55</v>
      </c>
      <c r="E16" s="812">
        <v>55</v>
      </c>
      <c r="F16" s="812">
        <v>55</v>
      </c>
      <c r="G16" s="812">
        <v>54</v>
      </c>
    </row>
    <row r="17" spans="2:7" ht="20.100000000000001" customHeight="1">
      <c r="B17" s="812" t="s">
        <v>450</v>
      </c>
      <c r="C17" s="367">
        <v>140</v>
      </c>
      <c r="D17" s="812">
        <v>147</v>
      </c>
      <c r="E17" s="812">
        <v>156</v>
      </c>
      <c r="F17" s="812">
        <v>158</v>
      </c>
      <c r="G17" s="812">
        <v>173</v>
      </c>
    </row>
    <row r="18" spans="2:7" ht="20.100000000000001" customHeight="1">
      <c r="B18" s="963" t="s">
        <v>451</v>
      </c>
      <c r="C18" s="962">
        <f>SUM(C19:C25)</f>
        <v>373</v>
      </c>
      <c r="D18" s="962">
        <f>SUM(D19:D25)</f>
        <v>372</v>
      </c>
      <c r="E18" s="962">
        <f>SUM(E19:E25)</f>
        <v>224</v>
      </c>
      <c r="F18" s="962">
        <f>SUM(F19:F25)</f>
        <v>379</v>
      </c>
      <c r="G18" s="962">
        <f>SUM(G19:G25)</f>
        <v>379</v>
      </c>
    </row>
    <row r="19" spans="2:7" ht="20.100000000000001" customHeight="1">
      <c r="B19" s="812" t="s">
        <v>452</v>
      </c>
      <c r="C19" s="367">
        <v>6</v>
      </c>
      <c r="D19" s="784">
        <v>7</v>
      </c>
      <c r="E19" s="784">
        <v>5</v>
      </c>
      <c r="F19" s="784">
        <v>5</v>
      </c>
      <c r="G19" s="802">
        <v>6</v>
      </c>
    </row>
    <row r="20" spans="2:7" ht="20.100000000000001" customHeight="1">
      <c r="B20" s="812" t="s">
        <v>453</v>
      </c>
      <c r="C20" s="367">
        <v>279</v>
      </c>
      <c r="D20" s="784">
        <v>274</v>
      </c>
      <c r="E20" s="784">
        <v>115</v>
      </c>
      <c r="F20" s="784">
        <v>247</v>
      </c>
      <c r="G20" s="802">
        <v>233</v>
      </c>
    </row>
    <row r="21" spans="2:7" ht="20.100000000000001" customHeight="1">
      <c r="B21" s="812" t="s">
        <v>454</v>
      </c>
      <c r="C21" s="367">
        <v>17</v>
      </c>
      <c r="D21" s="784">
        <v>18</v>
      </c>
      <c r="E21" s="784">
        <v>12</v>
      </c>
      <c r="F21" s="784">
        <v>7</v>
      </c>
      <c r="G21" s="802">
        <v>6</v>
      </c>
    </row>
    <row r="22" spans="2:7" ht="20.100000000000001" customHeight="1">
      <c r="B22" s="812" t="s">
        <v>455</v>
      </c>
      <c r="C22" s="367">
        <v>14</v>
      </c>
      <c r="D22" s="784">
        <v>14</v>
      </c>
      <c r="E22" s="784">
        <v>27</v>
      </c>
      <c r="F22" s="784">
        <v>50</v>
      </c>
      <c r="G22" s="802">
        <v>62</v>
      </c>
    </row>
    <row r="23" spans="2:7" ht="20.100000000000001" customHeight="1">
      <c r="B23" s="812" t="s">
        <v>456</v>
      </c>
      <c r="C23" s="367">
        <v>26</v>
      </c>
      <c r="D23" s="784">
        <v>25</v>
      </c>
      <c r="E23" s="784">
        <v>24</v>
      </c>
      <c r="F23" s="784">
        <v>24</v>
      </c>
      <c r="G23" s="802">
        <v>24</v>
      </c>
    </row>
    <row r="24" spans="2:7" ht="20.100000000000001" customHeight="1">
      <c r="B24" s="812" t="s">
        <v>457</v>
      </c>
      <c r="C24" s="367">
        <v>31</v>
      </c>
      <c r="D24" s="784">
        <v>32</v>
      </c>
      <c r="E24" s="784">
        <v>32</v>
      </c>
      <c r="F24" s="784">
        <v>36</v>
      </c>
      <c r="G24" s="802">
        <v>38</v>
      </c>
    </row>
    <row r="25" spans="2:7" ht="20.100000000000001" customHeight="1">
      <c r="B25" s="814" t="s">
        <v>458</v>
      </c>
      <c r="C25" s="367" t="s">
        <v>15</v>
      </c>
      <c r="D25" s="254">
        <v>2</v>
      </c>
      <c r="E25" s="254">
        <v>9</v>
      </c>
      <c r="F25" s="254">
        <v>10</v>
      </c>
      <c r="G25" s="804">
        <v>10</v>
      </c>
    </row>
    <row r="26" spans="2:7" ht="20.100000000000001" customHeight="1">
      <c r="B26" s="963" t="s">
        <v>459</v>
      </c>
      <c r="C26" s="962">
        <f>SUM(C27:C33)</f>
        <v>109</v>
      </c>
      <c r="D26" s="962">
        <f>SUM(D27:D33)</f>
        <v>95</v>
      </c>
      <c r="E26" s="962">
        <f>SUM(E27:E33)</f>
        <v>89</v>
      </c>
      <c r="F26" s="962">
        <f>SUM(F27:F33)</f>
        <v>82</v>
      </c>
      <c r="G26" s="962">
        <f>SUM(G27:G33)</f>
        <v>84</v>
      </c>
    </row>
    <row r="27" spans="2:7" ht="20.100000000000001" customHeight="1">
      <c r="B27" s="812" t="s">
        <v>460</v>
      </c>
      <c r="C27" s="367">
        <v>8</v>
      </c>
      <c r="D27" s="784">
        <v>8</v>
      </c>
      <c r="E27" s="784">
        <v>9</v>
      </c>
      <c r="F27" s="784">
        <v>13</v>
      </c>
      <c r="G27" s="802">
        <v>12</v>
      </c>
    </row>
    <row r="28" spans="2:7" ht="20.100000000000001" customHeight="1">
      <c r="B28" s="812" t="s">
        <v>461</v>
      </c>
      <c r="C28" s="367">
        <v>4</v>
      </c>
      <c r="D28" s="784">
        <v>3</v>
      </c>
      <c r="E28" s="784">
        <v>4</v>
      </c>
      <c r="F28" s="784">
        <v>4</v>
      </c>
      <c r="G28" s="802">
        <v>3</v>
      </c>
    </row>
    <row r="29" spans="2:7" ht="20.100000000000001" customHeight="1">
      <c r="B29" s="964" t="s">
        <v>480</v>
      </c>
      <c r="C29" s="367">
        <v>34</v>
      </c>
      <c r="D29" s="784">
        <v>14</v>
      </c>
      <c r="E29" s="784">
        <v>12</v>
      </c>
      <c r="F29" s="784">
        <v>13</v>
      </c>
      <c r="G29" s="802">
        <v>12</v>
      </c>
    </row>
    <row r="30" spans="2:7" ht="20.100000000000001" customHeight="1">
      <c r="B30" s="964" t="s">
        <v>463</v>
      </c>
      <c r="C30" s="367" t="s">
        <v>15</v>
      </c>
      <c r="D30" s="784" t="s">
        <v>15</v>
      </c>
      <c r="E30" s="784" t="s">
        <v>15</v>
      </c>
      <c r="F30" s="784" t="s">
        <v>15</v>
      </c>
      <c r="G30" s="802">
        <v>1</v>
      </c>
    </row>
    <row r="31" spans="2:7" ht="20.100000000000001" customHeight="1">
      <c r="B31" s="812" t="s">
        <v>464</v>
      </c>
      <c r="C31" s="367" t="s">
        <v>15</v>
      </c>
      <c r="D31" s="784" t="s">
        <v>15</v>
      </c>
      <c r="E31" s="784" t="s">
        <v>15</v>
      </c>
      <c r="F31" s="784">
        <v>2</v>
      </c>
      <c r="G31" s="802">
        <v>4</v>
      </c>
    </row>
    <row r="32" spans="2:7" ht="20.100000000000001" customHeight="1">
      <c r="B32" s="812" t="s">
        <v>465</v>
      </c>
      <c r="C32" s="367">
        <v>31</v>
      </c>
      <c r="D32" s="784">
        <v>34</v>
      </c>
      <c r="E32" s="784">
        <v>27</v>
      </c>
      <c r="F32" s="784">
        <v>15</v>
      </c>
      <c r="G32" s="802">
        <v>13</v>
      </c>
    </row>
    <row r="33" spans="2:8" ht="20.100000000000001" customHeight="1">
      <c r="B33" s="812" t="s">
        <v>466</v>
      </c>
      <c r="C33" s="367">
        <v>32</v>
      </c>
      <c r="D33" s="784">
        <v>36</v>
      </c>
      <c r="E33" s="784">
        <v>37</v>
      </c>
      <c r="F33" s="784">
        <v>35</v>
      </c>
      <c r="G33" s="802">
        <v>39</v>
      </c>
    </row>
    <row r="34" spans="2:8" ht="20.100000000000001" customHeight="1">
      <c r="B34" s="963" t="s">
        <v>467</v>
      </c>
      <c r="C34" s="962">
        <f>SUM(C35:C37)</f>
        <v>31</v>
      </c>
      <c r="D34" s="962">
        <f>SUM(D35:D37)</f>
        <v>34</v>
      </c>
      <c r="E34" s="962">
        <f>SUM(E35:E37)</f>
        <v>30</v>
      </c>
      <c r="F34" s="962">
        <f>SUM(F35:F37)</f>
        <v>30</v>
      </c>
      <c r="G34" s="962">
        <f>SUM(G35:G37)</f>
        <v>27</v>
      </c>
    </row>
    <row r="35" spans="2:8" ht="20.100000000000001" customHeight="1">
      <c r="B35" s="812" t="s">
        <v>469</v>
      </c>
      <c r="C35" s="367">
        <v>3</v>
      </c>
      <c r="D35" s="784">
        <v>3</v>
      </c>
      <c r="E35" s="784">
        <v>2</v>
      </c>
      <c r="F35" s="784">
        <v>2</v>
      </c>
      <c r="G35" s="802">
        <v>2</v>
      </c>
    </row>
    <row r="36" spans="2:8" ht="20.100000000000001" customHeight="1">
      <c r="B36" s="812" t="s">
        <v>471</v>
      </c>
      <c r="C36" s="367">
        <v>19</v>
      </c>
      <c r="D36" s="784">
        <v>22</v>
      </c>
      <c r="E36" s="784">
        <v>18</v>
      </c>
      <c r="F36" s="784">
        <v>17</v>
      </c>
      <c r="G36" s="802">
        <v>16</v>
      </c>
    </row>
    <row r="37" spans="2:8" ht="20.100000000000001" customHeight="1">
      <c r="B37" s="812" t="s">
        <v>473</v>
      </c>
      <c r="C37" s="367">
        <v>9</v>
      </c>
      <c r="D37" s="784">
        <v>9</v>
      </c>
      <c r="E37" s="784">
        <v>10</v>
      </c>
      <c r="F37" s="784">
        <v>11</v>
      </c>
      <c r="G37" s="802">
        <v>9</v>
      </c>
    </row>
    <row r="38" spans="2:8" ht="20.100000000000001" customHeight="1">
      <c r="B38" s="965" t="s">
        <v>474</v>
      </c>
      <c r="C38" s="916">
        <f>C5+C13+C18+C26+C34</f>
        <v>1271</v>
      </c>
      <c r="D38" s="916">
        <f>D5+D13+D18+D26+D34</f>
        <v>1237</v>
      </c>
      <c r="E38" s="916">
        <f>E5+E13+E18+E26+E34</f>
        <v>1034</v>
      </c>
      <c r="F38" s="916">
        <f>F5+F13+F18+F26+F34</f>
        <v>1167</v>
      </c>
      <c r="G38" s="916">
        <f>G5+G13+G18+G26+G34</f>
        <v>1220</v>
      </c>
    </row>
    <row r="39" spans="2:8" ht="20.100000000000001" customHeight="1">
      <c r="B39" s="966" t="s">
        <v>475</v>
      </c>
      <c r="C39" s="967">
        <f>SUM(C40:C45)</f>
        <v>247</v>
      </c>
      <c r="D39" s="968">
        <f>SUM(D40:D45)</f>
        <v>219</v>
      </c>
      <c r="E39" s="968">
        <f>SUM(E40:E45)</f>
        <v>200</v>
      </c>
      <c r="F39" s="968">
        <f>SUM(F40:F45)</f>
        <v>325</v>
      </c>
      <c r="G39" s="968">
        <f>SUM(G40:G45)</f>
        <v>308</v>
      </c>
    </row>
    <row r="40" spans="2:8" ht="20.100000000000001" customHeight="1">
      <c r="B40" s="812" t="s">
        <v>447</v>
      </c>
      <c r="C40" s="829">
        <v>1</v>
      </c>
      <c r="D40" s="784" t="s">
        <v>15</v>
      </c>
      <c r="E40" s="784" t="s">
        <v>15</v>
      </c>
      <c r="F40" s="784" t="s">
        <v>15</v>
      </c>
      <c r="G40" s="802" t="s">
        <v>15</v>
      </c>
    </row>
    <row r="41" spans="2:8" ht="20.100000000000001" customHeight="1">
      <c r="B41" s="812" t="s">
        <v>453</v>
      </c>
      <c r="C41" s="829">
        <v>114</v>
      </c>
      <c r="D41" s="784">
        <v>107</v>
      </c>
      <c r="E41" s="784">
        <v>109</v>
      </c>
      <c r="F41" s="784">
        <v>240</v>
      </c>
      <c r="G41" s="802">
        <v>225</v>
      </c>
    </row>
    <row r="42" spans="2:8" ht="20.100000000000001" customHeight="1">
      <c r="B42" s="812" t="s">
        <v>456</v>
      </c>
      <c r="C42" s="829">
        <v>24</v>
      </c>
      <c r="D42" s="784">
        <v>24</v>
      </c>
      <c r="E42" s="784">
        <v>23</v>
      </c>
      <c r="F42" s="784">
        <v>23</v>
      </c>
      <c r="G42" s="802">
        <v>23</v>
      </c>
    </row>
    <row r="43" spans="2:8" ht="20.100000000000001" customHeight="1">
      <c r="B43" s="812" t="s">
        <v>457</v>
      </c>
      <c r="C43" s="829">
        <v>7</v>
      </c>
      <c r="D43" s="784">
        <v>7</v>
      </c>
      <c r="E43" s="784">
        <v>7</v>
      </c>
      <c r="F43" s="784">
        <v>8</v>
      </c>
      <c r="G43" s="802">
        <v>7</v>
      </c>
    </row>
    <row r="44" spans="2:8" ht="20.100000000000001" customHeight="1">
      <c r="B44" s="812" t="s">
        <v>446</v>
      </c>
      <c r="C44" s="829">
        <v>69</v>
      </c>
      <c r="D44" s="784">
        <v>45</v>
      </c>
      <c r="E44" s="784">
        <v>24</v>
      </c>
      <c r="F44" s="784">
        <v>19</v>
      </c>
      <c r="G44" s="802">
        <v>15</v>
      </c>
    </row>
    <row r="45" spans="2:8" ht="20.100000000000001" customHeight="1">
      <c r="B45" s="812" t="s">
        <v>466</v>
      </c>
      <c r="C45" s="829">
        <v>32</v>
      </c>
      <c r="D45" s="784">
        <v>36</v>
      </c>
      <c r="E45" s="784">
        <v>37</v>
      </c>
      <c r="F45" s="784">
        <v>35</v>
      </c>
      <c r="G45" s="802">
        <v>38</v>
      </c>
    </row>
    <row r="47" spans="2:8" ht="43.5" customHeight="1">
      <c r="B47" s="1498" t="s">
        <v>481</v>
      </c>
      <c r="C47" s="1498"/>
      <c r="D47" s="1498"/>
      <c r="E47" s="1498"/>
      <c r="F47" s="1498"/>
      <c r="G47" s="1498"/>
      <c r="H47" s="1498"/>
    </row>
  </sheetData>
  <mergeCells count="2">
    <mergeCell ref="B2:H2"/>
    <mergeCell ref="B47:H47"/>
  </mergeCells>
  <pageMargins left="0.74803149606299213" right="0.74803149606299213" top="0.98425196850393704" bottom="0.98425196850393704" header="0.51181102362204722" footer="0.51181102362204722"/>
  <pageSetup paperSize="9" scale="65"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sheetPr codeName="Feuil3" enableFormatConditionsCalculation="0">
    <tabColor theme="4"/>
  </sheetPr>
  <dimension ref="A2:O15"/>
  <sheetViews>
    <sheetView showGridLines="0" zoomScale="150" zoomScaleNormal="150" zoomScalePageLayoutView="150" workbookViewId="0"/>
  </sheetViews>
  <sheetFormatPr defaultColWidth="11" defaultRowHeight="20.100000000000001" customHeight="1"/>
  <cols>
    <col min="1" max="1" width="5.5" customWidth="1"/>
    <col min="2" max="2" width="39.375" customWidth="1"/>
    <col min="3" max="3" width="10.5" style="484" customWidth="1"/>
    <col min="4" max="15" width="10.5" customWidth="1"/>
  </cols>
  <sheetData>
    <row r="2" spans="1:15" ht="20.100000000000001" customHeight="1">
      <c r="A2" s="481"/>
      <c r="B2" s="1496" t="str">
        <f>UPPER("Market environment")</f>
        <v>MARKET ENVIRONMENT</v>
      </c>
      <c r="C2" s="1496"/>
      <c r="D2" s="1496"/>
      <c r="E2" s="1496"/>
      <c r="F2" s="1496"/>
      <c r="G2" s="1496"/>
      <c r="H2" s="1496"/>
      <c r="I2" s="1496"/>
      <c r="J2" s="1496"/>
      <c r="K2" s="1496"/>
      <c r="L2" s="1496"/>
      <c r="M2" s="1496"/>
      <c r="N2" s="1496"/>
      <c r="O2" s="1496"/>
    </row>
    <row r="4" spans="1:15" ht="20.100000000000001" customHeight="1">
      <c r="B4" s="16"/>
      <c r="C4" s="490">
        <v>2016</v>
      </c>
      <c r="D4" s="490">
        <v>2015</v>
      </c>
      <c r="E4" s="490">
        <v>2014</v>
      </c>
      <c r="F4" s="490">
        <v>2013</v>
      </c>
      <c r="G4" s="490">
        <v>2012</v>
      </c>
      <c r="H4" s="490">
        <v>2011</v>
      </c>
      <c r="I4" s="16" t="s">
        <v>328</v>
      </c>
    </row>
    <row r="5" spans="1:15" ht="20.100000000000001" customHeight="1">
      <c r="B5" s="21" t="s">
        <v>316</v>
      </c>
      <c r="C5" s="450">
        <v>1.05</v>
      </c>
      <c r="D5" s="544">
        <v>1.0900000000000001</v>
      </c>
      <c r="E5" s="544">
        <v>1.21</v>
      </c>
      <c r="F5" s="544">
        <v>1.38</v>
      </c>
      <c r="G5" s="545">
        <v>1.32</v>
      </c>
      <c r="H5" s="546">
        <v>1.29</v>
      </c>
      <c r="I5" s="613">
        <v>1.34</v>
      </c>
    </row>
    <row r="6" spans="1:15" ht="20.100000000000001" customHeight="1">
      <c r="B6" s="21" t="s">
        <v>317</v>
      </c>
      <c r="C6" s="450">
        <v>1.1100000000000001</v>
      </c>
      <c r="D6" s="253">
        <v>1.1100000000000001</v>
      </c>
      <c r="E6" s="253">
        <v>1.33</v>
      </c>
      <c r="F6" s="253">
        <v>1.33</v>
      </c>
      <c r="G6" s="96">
        <v>1.28</v>
      </c>
      <c r="H6" s="547">
        <v>1.39</v>
      </c>
      <c r="I6" s="206">
        <v>1.33</v>
      </c>
    </row>
    <row r="7" spans="1:15" ht="20.100000000000001" customHeight="1">
      <c r="B7" s="21" t="s">
        <v>264</v>
      </c>
      <c r="C7" s="448">
        <v>56.8</v>
      </c>
      <c r="D7" s="548">
        <v>37.299999999999997</v>
      </c>
      <c r="E7" s="548">
        <v>57.3</v>
      </c>
      <c r="F7" s="548">
        <v>110.3</v>
      </c>
      <c r="G7" s="587">
        <v>110</v>
      </c>
      <c r="H7" s="547">
        <v>107.4</v>
      </c>
      <c r="I7" s="135">
        <v>95</v>
      </c>
    </row>
    <row r="8" spans="1:15" ht="20.100000000000001" customHeight="1">
      <c r="B8" s="21" t="s">
        <v>265</v>
      </c>
      <c r="C8" s="448">
        <v>43.7</v>
      </c>
      <c r="D8" s="253">
        <v>52.4</v>
      </c>
      <c r="E8" s="586">
        <v>99</v>
      </c>
      <c r="F8" s="253">
        <v>108.7</v>
      </c>
      <c r="G8" s="96">
        <v>111.7</v>
      </c>
      <c r="H8" s="547">
        <v>111.3</v>
      </c>
      <c r="I8" s="135">
        <v>79.5</v>
      </c>
    </row>
    <row r="9" spans="1:15" ht="20.100000000000001" customHeight="1">
      <c r="B9" s="137" t="s">
        <v>318</v>
      </c>
      <c r="C9" s="449">
        <v>34.1</v>
      </c>
      <c r="D9" s="549">
        <v>48.5</v>
      </c>
      <c r="E9" s="549">
        <v>18.7</v>
      </c>
      <c r="F9" s="549">
        <v>17.899999999999999</v>
      </c>
      <c r="G9" s="594">
        <v>36</v>
      </c>
      <c r="H9" s="550">
        <v>17.399999999999999</v>
      </c>
      <c r="I9" s="614">
        <v>27.4</v>
      </c>
    </row>
    <row r="11" spans="1:15" ht="20.100000000000001" customHeight="1">
      <c r="B11" s="1498" t="s">
        <v>319</v>
      </c>
      <c r="C11" s="1499"/>
      <c r="D11" s="1499"/>
      <c r="E11" s="1499"/>
      <c r="F11" s="1499"/>
      <c r="G11" s="1499"/>
      <c r="H11" s="1499"/>
      <c r="I11" s="1499"/>
      <c r="J11" s="1499"/>
      <c r="K11" s="1499"/>
      <c r="L11" s="1499"/>
      <c r="M11" s="1499"/>
      <c r="N11" s="1499"/>
      <c r="O11" s="1499"/>
    </row>
    <row r="12" spans="1:15" ht="20.100000000000001" customHeight="1">
      <c r="B12" s="1499"/>
      <c r="C12" s="1499"/>
      <c r="D12" s="1499"/>
      <c r="E12" s="1499"/>
      <c r="F12" s="1499"/>
      <c r="G12" s="1499"/>
      <c r="H12" s="1499"/>
      <c r="I12" s="1499"/>
      <c r="J12" s="1499"/>
      <c r="K12" s="1499"/>
      <c r="L12" s="1499"/>
      <c r="M12" s="1499"/>
      <c r="N12" s="1499"/>
      <c r="O12" s="1499"/>
    </row>
    <row r="13" spans="1:15" ht="20.100000000000001" customHeight="1">
      <c r="D13" s="575"/>
    </row>
    <row r="14" spans="1:15" ht="14.1" customHeight="1"/>
    <row r="15" spans="1:15" ht="14.1" customHeight="1"/>
  </sheetData>
  <mergeCells count="3">
    <mergeCell ref="B2:O2"/>
    <mergeCell ref="B11:O11"/>
    <mergeCell ref="B12:O12"/>
  </mergeCells>
  <pageMargins left="0.74803149606299213" right="0.74803149606299213" top="0.98425196850393704" bottom="0.98425196850393704" header="0.51181102362204722" footer="0.51181102362204722"/>
  <pageSetup paperSize="8" scale="65" orientation="landscape"/>
  <ignoredErrors>
    <ignoredError sqref="I4" numberStoredAsText="1"/>
  </ignoredErrors>
  <drawing r:id="rId1"/>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sheetPr>
    <tabColor rgb="FF92D050"/>
    <pageSetUpPr fitToPage="1"/>
  </sheetPr>
  <dimension ref="B2:I49"/>
  <sheetViews>
    <sheetView showGridLines="0" topLeftCell="A26" zoomScale="117" zoomScaleNormal="117" zoomScalePageLayoutView="117" workbookViewId="0">
      <selection activeCell="L13" sqref="L13"/>
    </sheetView>
  </sheetViews>
  <sheetFormatPr defaultColWidth="10.875" defaultRowHeight="20.100000000000001" customHeight="1"/>
  <cols>
    <col min="1" max="1" width="5.5" style="903" customWidth="1"/>
    <col min="2" max="2" width="39.375" style="903" customWidth="1"/>
    <col min="3" max="4" width="10.875" style="903" customWidth="1"/>
    <col min="5" max="5" width="10.875" style="92"/>
    <col min="6" max="16384" width="10.875" style="903"/>
  </cols>
  <sheetData>
    <row r="2" spans="2:9" ht="20.100000000000001" customHeight="1">
      <c r="B2" s="1496" t="s">
        <v>482</v>
      </c>
      <c r="C2" s="1496"/>
      <c r="D2" s="1496"/>
      <c r="E2" s="1496"/>
      <c r="F2" s="1496"/>
      <c r="G2" s="1496"/>
      <c r="H2" s="1496"/>
      <c r="I2" s="1496"/>
    </row>
    <row r="4" spans="2:9" ht="20.100000000000001" customHeight="1">
      <c r="B4" s="437" t="s">
        <v>483</v>
      </c>
      <c r="C4" s="438">
        <v>2016</v>
      </c>
      <c r="D4" s="438">
        <v>2015</v>
      </c>
      <c r="E4" s="911">
        <v>2014</v>
      </c>
      <c r="F4" s="911">
        <v>2013</v>
      </c>
      <c r="G4" s="539">
        <v>2012</v>
      </c>
    </row>
    <row r="5" spans="2:9" ht="20.100000000000001" customHeight="1">
      <c r="B5" s="961" t="s">
        <v>439</v>
      </c>
      <c r="C5" s="976">
        <f>SUM(C6:C12)</f>
        <v>2737</v>
      </c>
      <c r="D5" s="976">
        <f>SUM(D6:D12)</f>
        <v>2413</v>
      </c>
      <c r="E5" s="976">
        <f>SUM(E6:E12)</f>
        <v>2224</v>
      </c>
      <c r="F5" s="976">
        <f>SUM(F6:F12)</f>
        <v>2277</v>
      </c>
      <c r="G5" s="976">
        <f>SUM(G6:G12)</f>
        <v>2168</v>
      </c>
    </row>
    <row r="6" spans="2:9" ht="20.100000000000001" customHeight="1">
      <c r="B6" s="812" t="s">
        <v>440</v>
      </c>
      <c r="C6" s="367" t="s">
        <v>15</v>
      </c>
      <c r="D6" s="784" t="s">
        <v>15</v>
      </c>
      <c r="E6" s="784">
        <v>59</v>
      </c>
      <c r="F6" s="784">
        <v>82</v>
      </c>
      <c r="G6" s="802">
        <v>64</v>
      </c>
    </row>
    <row r="7" spans="2:9" ht="20.100000000000001" customHeight="1">
      <c r="B7" s="812" t="s">
        <v>42</v>
      </c>
      <c r="C7" s="367" t="s">
        <v>15</v>
      </c>
      <c r="D7" s="784" t="s">
        <v>15</v>
      </c>
      <c r="E7" s="784">
        <v>9</v>
      </c>
      <c r="F7" s="784">
        <v>45</v>
      </c>
      <c r="G7" s="802">
        <v>58</v>
      </c>
    </row>
    <row r="8" spans="2:9" ht="20.100000000000001" customHeight="1">
      <c r="B8" s="812" t="s">
        <v>442</v>
      </c>
      <c r="C8" s="367">
        <v>6</v>
      </c>
      <c r="D8" s="784" t="s">
        <v>15</v>
      </c>
      <c r="E8" s="784" t="s">
        <v>15</v>
      </c>
      <c r="F8" s="784" t="s">
        <v>15</v>
      </c>
      <c r="G8" s="802" t="s">
        <v>15</v>
      </c>
    </row>
    <row r="9" spans="2:9" ht="20.100000000000001" customHeight="1">
      <c r="B9" s="812" t="s">
        <v>443</v>
      </c>
      <c r="C9" s="367">
        <v>618</v>
      </c>
      <c r="D9" s="784">
        <v>614</v>
      </c>
      <c r="E9" s="784">
        <v>576</v>
      </c>
      <c r="F9" s="784">
        <v>575</v>
      </c>
      <c r="G9" s="802">
        <v>622</v>
      </c>
    </row>
    <row r="10" spans="2:9" ht="20.100000000000001" customHeight="1">
      <c r="B10" s="812" t="s">
        <v>444</v>
      </c>
      <c r="C10" s="367">
        <v>141</v>
      </c>
      <c r="D10" s="784">
        <v>158</v>
      </c>
      <c r="E10" s="784">
        <v>171</v>
      </c>
      <c r="F10" s="784">
        <v>195</v>
      </c>
      <c r="G10" s="802">
        <v>184</v>
      </c>
    </row>
    <row r="11" spans="2:9" ht="20.100000000000001" customHeight="1">
      <c r="B11" s="812" t="s">
        <v>445</v>
      </c>
      <c r="C11" s="367">
        <v>595</v>
      </c>
      <c r="D11" s="784">
        <v>389</v>
      </c>
      <c r="E11" s="784">
        <v>333</v>
      </c>
      <c r="F11" s="784">
        <v>416</v>
      </c>
      <c r="G11" s="802">
        <v>395</v>
      </c>
    </row>
    <row r="12" spans="2:9" ht="20.100000000000001" customHeight="1">
      <c r="B12" s="812" t="s">
        <v>446</v>
      </c>
      <c r="C12" s="367">
        <v>1377</v>
      </c>
      <c r="D12" s="784">
        <v>1252</v>
      </c>
      <c r="E12" s="784">
        <v>1076</v>
      </c>
      <c r="F12" s="784">
        <v>964</v>
      </c>
      <c r="G12" s="802">
        <v>845</v>
      </c>
    </row>
    <row r="13" spans="2:9" ht="20.100000000000001" customHeight="1">
      <c r="B13" s="963" t="s">
        <v>45</v>
      </c>
      <c r="C13" s="962">
        <f>SUM(C14:C17)</f>
        <v>621</v>
      </c>
      <c r="D13" s="962">
        <f>SUM(D14:D17)</f>
        <v>581</v>
      </c>
      <c r="E13" s="962">
        <f>SUM(E14:E17)</f>
        <v>614</v>
      </c>
      <c r="F13" s="962">
        <f>SUM(F14:F17)</f>
        <v>617</v>
      </c>
      <c r="G13" s="962">
        <f>SUM(G14:G17)</f>
        <v>615</v>
      </c>
    </row>
    <row r="14" spans="2:9" ht="20.100000000000001" customHeight="1">
      <c r="B14" s="812" t="s">
        <v>447</v>
      </c>
      <c r="C14" s="367">
        <v>68</v>
      </c>
      <c r="D14" s="812">
        <v>49</v>
      </c>
      <c r="E14" s="812">
        <v>54</v>
      </c>
      <c r="F14" s="812">
        <v>62</v>
      </c>
      <c r="G14" s="812">
        <v>44</v>
      </c>
    </row>
    <row r="15" spans="2:9" ht="20.100000000000001" customHeight="1">
      <c r="B15" s="812" t="s">
        <v>448</v>
      </c>
      <c r="C15" s="367">
        <v>29</v>
      </c>
      <c r="D15" s="812">
        <v>30</v>
      </c>
      <c r="E15" s="812">
        <v>35</v>
      </c>
      <c r="F15" s="812">
        <v>28</v>
      </c>
      <c r="G15" s="812">
        <v>31</v>
      </c>
    </row>
    <row r="16" spans="2:9" ht="20.100000000000001" customHeight="1">
      <c r="B16" s="812" t="s">
        <v>449</v>
      </c>
      <c r="C16" s="367">
        <v>15</v>
      </c>
      <c r="D16" s="812">
        <v>15</v>
      </c>
      <c r="E16" s="812">
        <v>14</v>
      </c>
      <c r="F16" s="812">
        <v>16</v>
      </c>
      <c r="G16" s="812">
        <v>19</v>
      </c>
    </row>
    <row r="17" spans="2:7" ht="20.100000000000001" customHeight="1">
      <c r="B17" s="812" t="s">
        <v>450</v>
      </c>
      <c r="C17" s="367">
        <v>509</v>
      </c>
      <c r="D17" s="812">
        <v>487</v>
      </c>
      <c r="E17" s="812">
        <v>511</v>
      </c>
      <c r="F17" s="812">
        <v>511</v>
      </c>
      <c r="G17" s="812">
        <v>521</v>
      </c>
    </row>
    <row r="18" spans="2:7" ht="20.100000000000001" customHeight="1">
      <c r="B18" s="963" t="s">
        <v>451</v>
      </c>
      <c r="C18" s="962">
        <f>SUM(C19:C24)</f>
        <v>795</v>
      </c>
      <c r="D18" s="962">
        <f>SUM(D19:D24)</f>
        <v>874</v>
      </c>
      <c r="E18" s="962">
        <f>SUM(E19:E24)</f>
        <v>1163</v>
      </c>
      <c r="F18" s="962">
        <f>SUM(F19:F24)</f>
        <v>1237</v>
      </c>
      <c r="G18" s="962">
        <f>SUM(G19:G24)</f>
        <v>1080</v>
      </c>
    </row>
    <row r="19" spans="2:7" ht="20.100000000000001" customHeight="1">
      <c r="B19" s="812" t="s">
        <v>452</v>
      </c>
      <c r="C19" s="367">
        <v>90</v>
      </c>
      <c r="D19" s="784">
        <v>96</v>
      </c>
      <c r="E19" s="784">
        <v>79</v>
      </c>
      <c r="F19" s="784">
        <v>82</v>
      </c>
      <c r="G19" s="802">
        <v>90</v>
      </c>
    </row>
    <row r="20" spans="2:7" ht="20.100000000000001" customHeight="1">
      <c r="B20" s="812" t="s">
        <v>453</v>
      </c>
      <c r="C20" s="367">
        <v>67</v>
      </c>
      <c r="D20" s="784">
        <v>66</v>
      </c>
      <c r="E20" s="784">
        <v>61</v>
      </c>
      <c r="F20" s="784">
        <v>71</v>
      </c>
      <c r="G20" s="802">
        <v>70</v>
      </c>
    </row>
    <row r="21" spans="2:7" ht="20.100000000000001" customHeight="1">
      <c r="B21" s="812" t="s">
        <v>454</v>
      </c>
      <c r="C21" s="367">
        <v>1</v>
      </c>
      <c r="D21" s="784">
        <v>1</v>
      </c>
      <c r="E21" s="784">
        <v>1</v>
      </c>
      <c r="F21" s="784">
        <v>1</v>
      </c>
      <c r="G21" s="802" t="s">
        <v>15</v>
      </c>
    </row>
    <row r="22" spans="2:7" ht="20.100000000000001" customHeight="1">
      <c r="B22" s="812" t="s">
        <v>456</v>
      </c>
      <c r="C22" s="367">
        <v>62</v>
      </c>
      <c r="D22" s="784">
        <v>58</v>
      </c>
      <c r="E22" s="784">
        <v>61</v>
      </c>
      <c r="F22" s="784">
        <v>66</v>
      </c>
      <c r="G22" s="802">
        <v>61</v>
      </c>
    </row>
    <row r="23" spans="2:7" ht="20.100000000000001" customHeight="1">
      <c r="B23" s="812" t="s">
        <v>457</v>
      </c>
      <c r="C23" s="367">
        <v>575</v>
      </c>
      <c r="D23" s="784">
        <v>573</v>
      </c>
      <c r="E23" s="784">
        <v>555</v>
      </c>
      <c r="F23" s="784">
        <v>558</v>
      </c>
      <c r="G23" s="802">
        <v>560</v>
      </c>
    </row>
    <row r="24" spans="2:7" ht="20.100000000000001" customHeight="1">
      <c r="B24" s="814" t="s">
        <v>458</v>
      </c>
      <c r="C24" s="367" t="s">
        <v>15</v>
      </c>
      <c r="D24" s="254">
        <v>80</v>
      </c>
      <c r="E24" s="254">
        <v>406</v>
      </c>
      <c r="F24" s="254">
        <v>459</v>
      </c>
      <c r="G24" s="804">
        <v>299</v>
      </c>
    </row>
    <row r="25" spans="2:7" ht="20.100000000000001" customHeight="1">
      <c r="B25" s="963" t="s">
        <v>459</v>
      </c>
      <c r="C25" s="962">
        <f>SUM(C26:C31)</f>
        <v>944</v>
      </c>
      <c r="D25" s="962">
        <f>SUM(D26:D31)</f>
        <v>896</v>
      </c>
      <c r="E25" s="962">
        <f>SUM(E26:E31)</f>
        <v>884</v>
      </c>
      <c r="F25" s="962">
        <f>SUM(F26:F31)</f>
        <v>883</v>
      </c>
      <c r="G25" s="962">
        <f>SUM(G26:G31)</f>
        <v>928</v>
      </c>
    </row>
    <row r="26" spans="2:7" ht="20.100000000000001" customHeight="1">
      <c r="B26" s="812" t="s">
        <v>460</v>
      </c>
      <c r="C26" s="367">
        <v>391</v>
      </c>
      <c r="D26" s="784">
        <v>354</v>
      </c>
      <c r="E26" s="784">
        <v>367</v>
      </c>
      <c r="F26" s="784">
        <v>366</v>
      </c>
      <c r="G26" s="802">
        <v>394</v>
      </c>
    </row>
    <row r="27" spans="2:7" ht="20.100000000000001" customHeight="1">
      <c r="B27" s="812" t="s">
        <v>461</v>
      </c>
      <c r="C27" s="367">
        <v>160</v>
      </c>
      <c r="D27" s="784">
        <v>133</v>
      </c>
      <c r="E27" s="784">
        <v>139</v>
      </c>
      <c r="F27" s="784">
        <v>129</v>
      </c>
      <c r="G27" s="802">
        <v>124</v>
      </c>
    </row>
    <row r="28" spans="2:7" ht="20.100000000000001" customHeight="1">
      <c r="B28" s="964" t="s">
        <v>463</v>
      </c>
      <c r="C28" s="367" t="s">
        <v>15</v>
      </c>
      <c r="D28" s="784" t="s">
        <v>15</v>
      </c>
      <c r="E28" s="784" t="s">
        <v>15</v>
      </c>
      <c r="F28" s="784" t="s">
        <v>15</v>
      </c>
      <c r="G28" s="802">
        <v>23</v>
      </c>
    </row>
    <row r="29" spans="2:7" ht="20.100000000000001" customHeight="1">
      <c r="B29" s="812" t="s">
        <v>464</v>
      </c>
      <c r="C29" s="367" t="s">
        <v>15</v>
      </c>
      <c r="D29" s="784" t="s">
        <v>15</v>
      </c>
      <c r="E29" s="784" t="s">
        <v>15</v>
      </c>
      <c r="F29" s="784">
        <v>52</v>
      </c>
      <c r="G29" s="802">
        <v>70</v>
      </c>
    </row>
    <row r="30" spans="2:7" ht="20.100000000000001" customHeight="1">
      <c r="B30" s="812" t="s">
        <v>465</v>
      </c>
      <c r="C30" s="367">
        <v>304</v>
      </c>
      <c r="D30" s="784">
        <v>308</v>
      </c>
      <c r="E30" s="784">
        <v>285</v>
      </c>
      <c r="F30" s="784">
        <v>256</v>
      </c>
      <c r="G30" s="802">
        <v>246</v>
      </c>
    </row>
    <row r="31" spans="2:7" ht="20.100000000000001" customHeight="1">
      <c r="B31" s="812" t="s">
        <v>466</v>
      </c>
      <c r="C31" s="367">
        <v>89</v>
      </c>
      <c r="D31" s="784">
        <v>101</v>
      </c>
      <c r="E31" s="784">
        <v>93</v>
      </c>
      <c r="F31" s="784">
        <v>80</v>
      </c>
      <c r="G31" s="802">
        <v>71</v>
      </c>
    </row>
    <row r="32" spans="2:7" ht="20.100000000000001" customHeight="1">
      <c r="B32" s="963" t="s">
        <v>467</v>
      </c>
      <c r="C32" s="962">
        <f>SUM(C33:C38)</f>
        <v>1350</v>
      </c>
      <c r="D32" s="962">
        <f>SUM(D33:D38)</f>
        <v>1290</v>
      </c>
      <c r="E32" s="962">
        <f>SUM(E33:E38)</f>
        <v>1178</v>
      </c>
      <c r="F32" s="962">
        <f>SUM(F33:F38)</f>
        <v>1170</v>
      </c>
      <c r="G32" s="962">
        <f>SUM(G33:G38)</f>
        <v>1089</v>
      </c>
    </row>
    <row r="33" spans="2:7" ht="20.100000000000001" customHeight="1">
      <c r="B33" s="812" t="s">
        <v>468</v>
      </c>
      <c r="C33" s="367">
        <v>91</v>
      </c>
      <c r="D33" s="784">
        <v>28</v>
      </c>
      <c r="E33" s="784">
        <v>23</v>
      </c>
      <c r="F33" s="784">
        <v>25</v>
      </c>
      <c r="G33" s="802">
        <v>29</v>
      </c>
    </row>
    <row r="34" spans="2:7" ht="20.100000000000001" customHeight="1">
      <c r="B34" s="812" t="s">
        <v>469</v>
      </c>
      <c r="C34" s="367">
        <v>78</v>
      </c>
      <c r="D34" s="784">
        <v>62</v>
      </c>
      <c r="E34" s="784">
        <v>66</v>
      </c>
      <c r="F34" s="784">
        <v>59</v>
      </c>
      <c r="G34" s="802">
        <v>54</v>
      </c>
    </row>
    <row r="35" spans="2:7" ht="20.100000000000001" customHeight="1">
      <c r="B35" s="812" t="s">
        <v>470</v>
      </c>
      <c r="C35" s="367">
        <v>53</v>
      </c>
      <c r="D35" s="784">
        <v>59</v>
      </c>
      <c r="E35" s="784">
        <v>63</v>
      </c>
      <c r="F35" s="784">
        <v>46</v>
      </c>
      <c r="G35" s="802">
        <v>7</v>
      </c>
    </row>
    <row r="36" spans="2:7" ht="20.100000000000001" customHeight="1">
      <c r="B36" s="812" t="s">
        <v>471</v>
      </c>
      <c r="C36" s="367">
        <v>657</v>
      </c>
      <c r="D36" s="784">
        <v>676</v>
      </c>
      <c r="E36" s="784">
        <v>594</v>
      </c>
      <c r="F36" s="784">
        <v>605</v>
      </c>
      <c r="G36" s="802">
        <v>605</v>
      </c>
    </row>
    <row r="37" spans="2:7" ht="20.100000000000001" customHeight="1">
      <c r="B37" s="812" t="s">
        <v>472</v>
      </c>
      <c r="C37" s="367">
        <v>165</v>
      </c>
      <c r="D37" s="784">
        <v>153</v>
      </c>
      <c r="E37" s="784">
        <v>135</v>
      </c>
      <c r="F37" s="784">
        <v>129</v>
      </c>
      <c r="G37" s="802">
        <v>127</v>
      </c>
    </row>
    <row r="38" spans="2:7" ht="20.100000000000001" customHeight="1">
      <c r="B38" s="814" t="s">
        <v>473</v>
      </c>
      <c r="C38" s="367">
        <v>306</v>
      </c>
      <c r="D38" s="254">
        <v>312</v>
      </c>
      <c r="E38" s="254">
        <v>297</v>
      </c>
      <c r="F38" s="254">
        <v>306</v>
      </c>
      <c r="G38" s="804">
        <v>267</v>
      </c>
    </row>
    <row r="39" spans="2:7" ht="20.100000000000001" customHeight="1">
      <c r="B39" s="965" t="s">
        <v>474</v>
      </c>
      <c r="C39" s="916">
        <f>C5+C13+C18+C25+C32</f>
        <v>6447</v>
      </c>
      <c r="D39" s="916">
        <f>D5+D13+D18+D25+D32</f>
        <v>6054</v>
      </c>
      <c r="E39" s="916">
        <f>E5+E13+E18+E25+E32</f>
        <v>6063</v>
      </c>
      <c r="F39" s="916">
        <f>F5+F13+F18+F25+F32</f>
        <v>6184</v>
      </c>
      <c r="G39" s="916">
        <f>G5+G13+G18+G25+G32</f>
        <v>5880</v>
      </c>
    </row>
    <row r="40" spans="2:7" ht="20.100000000000001" customHeight="1">
      <c r="B40" s="966" t="s">
        <v>475</v>
      </c>
      <c r="C40" s="967">
        <f>SUM(C41:C47)</f>
        <v>1894</v>
      </c>
      <c r="D40" s="968">
        <f>SUM(D41:D47)</f>
        <v>1828</v>
      </c>
      <c r="E40" s="968">
        <f>SUM(E41:E47)</f>
        <v>1988</v>
      </c>
      <c r="F40" s="968">
        <f>SUM(F41:F47)</f>
        <v>1955</v>
      </c>
      <c r="G40" s="968">
        <f>SUM(G41:G47)</f>
        <v>1635</v>
      </c>
    </row>
    <row r="41" spans="2:7" ht="20.100000000000001" customHeight="1">
      <c r="B41" s="812" t="s">
        <v>447</v>
      </c>
      <c r="C41" s="829">
        <v>20</v>
      </c>
      <c r="D41" s="784" t="s">
        <v>15</v>
      </c>
      <c r="E41" s="784">
        <v>10</v>
      </c>
      <c r="F41" s="784">
        <v>16</v>
      </c>
      <c r="G41" s="802" t="s">
        <v>15</v>
      </c>
    </row>
    <row r="42" spans="2:7" ht="20.100000000000001" customHeight="1">
      <c r="B42" s="812" t="s">
        <v>453</v>
      </c>
      <c r="C42" s="829">
        <v>51</v>
      </c>
      <c r="D42" s="784">
        <v>50</v>
      </c>
      <c r="E42" s="784">
        <v>51</v>
      </c>
      <c r="F42" s="784">
        <v>61</v>
      </c>
      <c r="G42" s="802">
        <v>61</v>
      </c>
    </row>
    <row r="43" spans="2:7" ht="20.100000000000001" customHeight="1">
      <c r="B43" s="812" t="s">
        <v>456</v>
      </c>
      <c r="C43" s="829">
        <v>62</v>
      </c>
      <c r="D43" s="784">
        <v>58</v>
      </c>
      <c r="E43" s="784">
        <v>61</v>
      </c>
      <c r="F43" s="784">
        <v>66</v>
      </c>
      <c r="G43" s="802">
        <v>60</v>
      </c>
    </row>
    <row r="44" spans="2:7" ht="20.100000000000001" customHeight="1">
      <c r="B44" s="812" t="s">
        <v>457</v>
      </c>
      <c r="C44" s="829">
        <v>379</v>
      </c>
      <c r="D44" s="784">
        <v>383</v>
      </c>
      <c r="E44" s="784">
        <v>381</v>
      </c>
      <c r="F44" s="784">
        <v>385</v>
      </c>
      <c r="G44" s="802">
        <v>364</v>
      </c>
    </row>
    <row r="45" spans="2:7" ht="20.100000000000001" customHeight="1">
      <c r="B45" s="812" t="s">
        <v>446</v>
      </c>
      <c r="C45" s="829">
        <v>1375</v>
      </c>
      <c r="D45" s="784">
        <v>1250</v>
      </c>
      <c r="E45" s="784">
        <v>1075</v>
      </c>
      <c r="F45" s="784">
        <v>962</v>
      </c>
      <c r="G45" s="802">
        <v>844</v>
      </c>
    </row>
    <row r="46" spans="2:7" ht="20.100000000000001" customHeight="1">
      <c r="B46" s="812" t="s">
        <v>466</v>
      </c>
      <c r="C46" s="829">
        <v>7</v>
      </c>
      <c r="D46" s="784">
        <v>7</v>
      </c>
      <c r="E46" s="784">
        <v>6</v>
      </c>
      <c r="F46" s="784">
        <v>7</v>
      </c>
      <c r="G46" s="802">
        <v>7</v>
      </c>
    </row>
    <row r="47" spans="2:7" ht="20.100000000000001" customHeight="1">
      <c r="B47" s="812" t="s">
        <v>458</v>
      </c>
      <c r="C47" s="829" t="s">
        <v>15</v>
      </c>
      <c r="D47" s="784">
        <v>80</v>
      </c>
      <c r="E47" s="784">
        <v>404</v>
      </c>
      <c r="F47" s="784">
        <v>458</v>
      </c>
      <c r="G47" s="802">
        <v>299</v>
      </c>
    </row>
    <row r="49" spans="2:2" ht="20.100000000000001" customHeight="1">
      <c r="B49" s="906" t="s">
        <v>484</v>
      </c>
    </row>
  </sheetData>
  <mergeCells count="1">
    <mergeCell ref="B2:I2"/>
  </mergeCells>
  <pageMargins left="0.74803149606299213" right="0.74803149606299213" top="0.98425196850393704" bottom="0.98425196850393704" header="0.51181102362204722" footer="0.51181102362204722"/>
  <pageSetup paperSize="9" scale="65" orientation="portrait" horizontalDpi="4294967292" verticalDpi="4294967292"/>
  <drawing r:id="rId1"/>
</worksheet>
</file>

<file path=xl/worksheets/sheet41.xml><?xml version="1.0" encoding="utf-8"?>
<worksheet xmlns="http://schemas.openxmlformats.org/spreadsheetml/2006/main" xmlns:r="http://schemas.openxmlformats.org/officeDocument/2006/relationships">
  <sheetPr>
    <tabColor rgb="FF92D050"/>
  </sheetPr>
  <dimension ref="B2:M156"/>
  <sheetViews>
    <sheetView showGridLines="0" view="pageBreakPreview" topLeftCell="A148" zoomScale="120" zoomScaleNormal="120" zoomScaleSheetLayoutView="85" zoomScalePageLayoutView="120" workbookViewId="0">
      <selection activeCell="L13" sqref="L13"/>
    </sheetView>
  </sheetViews>
  <sheetFormatPr defaultColWidth="10.875" defaultRowHeight="20.100000000000001" customHeight="1"/>
  <cols>
    <col min="1" max="1" width="5.5" style="903" customWidth="1"/>
    <col min="2" max="2" width="39.375" style="903" customWidth="1"/>
    <col min="3" max="3" width="10.875" style="903" customWidth="1"/>
    <col min="4" max="16384" width="10.875" style="903"/>
  </cols>
  <sheetData>
    <row r="2" spans="2:13" ht="20.100000000000001" customHeight="1">
      <c r="B2" s="1496" t="str">
        <f>UPPER("Changes in oil, bitumen and gas reserves")</f>
        <v>CHANGES IN OIL, BITUMEN AND GAS RESERVES</v>
      </c>
      <c r="C2" s="1496"/>
      <c r="D2" s="1496"/>
      <c r="E2" s="1496"/>
      <c r="F2" s="1496"/>
      <c r="G2" s="1496"/>
      <c r="H2" s="1496"/>
      <c r="I2" s="1496"/>
      <c r="J2" s="1496"/>
      <c r="K2" s="1496"/>
      <c r="L2" s="1496"/>
      <c r="M2" s="1496"/>
    </row>
    <row r="4" spans="2:13" ht="20.100000000000001" customHeight="1">
      <c r="B4" s="977" t="s">
        <v>485</v>
      </c>
      <c r="C4" s="977"/>
      <c r="D4" s="977"/>
      <c r="E4" s="977"/>
      <c r="F4" s="977"/>
      <c r="G4" s="977"/>
      <c r="H4" s="977"/>
      <c r="I4" s="977"/>
      <c r="J4" s="977"/>
      <c r="K4" s="977"/>
      <c r="L4" s="977"/>
      <c r="M4" s="977"/>
    </row>
    <row r="5" spans="2:13" ht="20.100000000000001" customHeight="1">
      <c r="B5" s="977" t="s">
        <v>486</v>
      </c>
      <c r="C5" s="977"/>
      <c r="D5" s="977"/>
      <c r="E5" s="977"/>
      <c r="F5" s="977"/>
      <c r="G5" s="977"/>
      <c r="H5" s="977"/>
      <c r="I5" s="977"/>
      <c r="J5" s="977"/>
      <c r="K5" s="977"/>
      <c r="L5" s="977"/>
      <c r="M5" s="977"/>
    </row>
    <row r="6" spans="2:13" ht="20.100000000000001" customHeight="1">
      <c r="B6" s="977" t="s">
        <v>487</v>
      </c>
      <c r="C6" s="977"/>
      <c r="D6" s="977"/>
      <c r="E6" s="977"/>
      <c r="F6" s="977"/>
      <c r="G6" s="977"/>
      <c r="H6" s="977"/>
      <c r="I6" s="977"/>
      <c r="J6" s="977"/>
      <c r="K6" s="977"/>
      <c r="L6" s="977"/>
      <c r="M6" s="977"/>
    </row>
    <row r="7" spans="2:13" ht="20.100000000000001" customHeight="1">
      <c r="B7" s="977" t="s">
        <v>488</v>
      </c>
      <c r="C7" s="977"/>
      <c r="D7" s="977"/>
      <c r="E7" s="977"/>
      <c r="F7" s="977"/>
      <c r="G7" s="977"/>
      <c r="H7" s="977"/>
      <c r="I7" s="977"/>
      <c r="J7" s="977"/>
      <c r="K7" s="977"/>
      <c r="L7" s="977"/>
      <c r="M7" s="977"/>
    </row>
    <row r="8" spans="2:13" ht="20.100000000000001" customHeight="1">
      <c r="B8" s="977" t="s">
        <v>489</v>
      </c>
      <c r="C8" s="977"/>
      <c r="D8" s="977"/>
      <c r="E8" s="977"/>
      <c r="F8" s="977"/>
      <c r="G8" s="977"/>
      <c r="H8" s="977"/>
      <c r="I8" s="977"/>
      <c r="J8" s="977"/>
      <c r="K8" s="977"/>
      <c r="L8" s="977"/>
      <c r="M8" s="977"/>
    </row>
    <row r="9" spans="2:13" ht="20.100000000000001" customHeight="1">
      <c r="B9" s="978" t="s">
        <v>490</v>
      </c>
      <c r="C9" s="978"/>
      <c r="D9" s="978"/>
      <c r="E9" s="978"/>
      <c r="F9" s="978"/>
      <c r="G9" s="978"/>
      <c r="H9" s="978"/>
      <c r="I9" s="978"/>
      <c r="J9" s="978"/>
      <c r="K9" s="978"/>
      <c r="L9" s="978"/>
      <c r="M9" s="978"/>
    </row>
    <row r="10" spans="2:13" ht="20.100000000000001" customHeight="1">
      <c r="B10" s="978" t="s">
        <v>491</v>
      </c>
      <c r="C10" s="978"/>
      <c r="D10" s="978"/>
      <c r="E10" s="978"/>
      <c r="F10" s="978"/>
      <c r="G10" s="978"/>
      <c r="H10" s="978"/>
      <c r="I10" s="978"/>
      <c r="J10" s="978"/>
      <c r="K10" s="978"/>
      <c r="L10" s="978"/>
      <c r="M10" s="978"/>
    </row>
    <row r="11" spans="2:13" ht="20.100000000000001" customHeight="1">
      <c r="B11" s="978" t="s">
        <v>492</v>
      </c>
      <c r="C11" s="978"/>
      <c r="D11" s="978"/>
      <c r="E11" s="978"/>
      <c r="F11" s="978"/>
      <c r="G11" s="978"/>
      <c r="H11" s="978"/>
      <c r="I11" s="978"/>
      <c r="J11" s="978"/>
      <c r="K11" s="978"/>
      <c r="L11" s="978"/>
      <c r="M11" s="978"/>
    </row>
    <row r="12" spans="2:13" ht="20.100000000000001" customHeight="1">
      <c r="B12" s="978" t="s">
        <v>493</v>
      </c>
      <c r="C12" s="978"/>
      <c r="D12" s="978"/>
      <c r="E12" s="978"/>
      <c r="F12" s="978"/>
      <c r="G12" s="978"/>
      <c r="H12" s="978"/>
      <c r="I12" s="978"/>
      <c r="J12" s="978"/>
      <c r="K12" s="978"/>
      <c r="L12" s="978"/>
      <c r="M12" s="978"/>
    </row>
    <row r="13" spans="2:13" ht="20.100000000000001" customHeight="1">
      <c r="B13" s="978" t="s">
        <v>494</v>
      </c>
      <c r="C13" s="978"/>
      <c r="D13" s="978"/>
      <c r="E13" s="978"/>
      <c r="F13" s="978"/>
      <c r="G13" s="978"/>
      <c r="H13" s="978"/>
      <c r="I13" s="978"/>
      <c r="J13" s="978"/>
      <c r="K13" s="978"/>
      <c r="L13" s="978"/>
      <c r="M13" s="978"/>
    </row>
    <row r="14" spans="2:13" ht="20.100000000000001" customHeight="1">
      <c r="B14" s="978" t="s">
        <v>495</v>
      </c>
      <c r="C14" s="978"/>
      <c r="D14" s="978"/>
      <c r="E14" s="978"/>
      <c r="F14" s="978"/>
      <c r="G14" s="978"/>
      <c r="H14" s="978"/>
      <c r="I14" s="978"/>
      <c r="J14" s="978"/>
      <c r="K14" s="978"/>
      <c r="L14" s="978"/>
      <c r="M14" s="978"/>
    </row>
    <row r="15" spans="2:13" ht="20.100000000000001" customHeight="1">
      <c r="B15" s="978" t="s">
        <v>496</v>
      </c>
      <c r="C15" s="978"/>
      <c r="D15" s="978"/>
      <c r="E15" s="978"/>
      <c r="F15" s="978"/>
      <c r="G15" s="978"/>
      <c r="H15" s="978"/>
      <c r="I15" s="978"/>
      <c r="J15" s="978"/>
      <c r="K15" s="978"/>
      <c r="L15" s="978"/>
      <c r="M15" s="978"/>
    </row>
    <row r="16" spans="2:13" ht="20.100000000000001" customHeight="1">
      <c r="B16" s="978" t="s">
        <v>497</v>
      </c>
      <c r="C16" s="978"/>
      <c r="D16" s="978"/>
      <c r="E16" s="978"/>
      <c r="F16" s="978"/>
      <c r="G16" s="978"/>
      <c r="H16" s="978"/>
      <c r="I16" s="978"/>
      <c r="J16" s="978"/>
      <c r="K16" s="978"/>
      <c r="L16" s="978"/>
      <c r="M16" s="978"/>
    </row>
    <row r="17" spans="2:13" ht="20.100000000000001" customHeight="1">
      <c r="B17" s="978" t="s">
        <v>498</v>
      </c>
      <c r="C17" s="978"/>
      <c r="D17" s="978"/>
      <c r="E17" s="978"/>
      <c r="F17" s="978"/>
      <c r="G17" s="978"/>
      <c r="H17" s="978"/>
      <c r="I17" s="978"/>
      <c r="J17" s="978"/>
      <c r="K17" s="978"/>
      <c r="L17" s="978"/>
      <c r="M17" s="978"/>
    </row>
    <row r="18" spans="2:13" ht="20.100000000000001" customHeight="1">
      <c r="B18" s="978" t="s">
        <v>499</v>
      </c>
      <c r="C18" s="978"/>
      <c r="D18" s="978"/>
      <c r="E18" s="978"/>
      <c r="F18" s="978"/>
      <c r="G18" s="978"/>
      <c r="H18" s="978"/>
      <c r="I18" s="978"/>
      <c r="J18" s="978"/>
      <c r="K18" s="978"/>
      <c r="L18" s="978"/>
      <c r="M18" s="978"/>
    </row>
    <row r="19" spans="2:13" ht="20.100000000000001" customHeight="1">
      <c r="B19" s="978" t="s">
        <v>500</v>
      </c>
      <c r="C19" s="978"/>
      <c r="D19" s="978"/>
      <c r="E19" s="978"/>
      <c r="F19" s="978"/>
      <c r="G19" s="978"/>
      <c r="H19" s="978"/>
      <c r="I19" s="978"/>
      <c r="J19" s="978"/>
      <c r="K19" s="978"/>
      <c r="L19" s="978"/>
      <c r="M19" s="978"/>
    </row>
    <row r="20" spans="2:13" ht="20.100000000000001" customHeight="1">
      <c r="B20" s="978"/>
      <c r="C20" s="978"/>
      <c r="D20" s="978"/>
      <c r="E20" s="978"/>
      <c r="F20" s="978"/>
      <c r="G20" s="978"/>
      <c r="H20" s="978"/>
      <c r="I20" s="978"/>
      <c r="J20" s="978"/>
      <c r="K20" s="978"/>
      <c r="L20" s="978"/>
      <c r="M20" s="978"/>
    </row>
    <row r="21" spans="2:13" ht="20.100000000000001" customHeight="1">
      <c r="B21" s="979" t="s">
        <v>501</v>
      </c>
      <c r="C21" s="978"/>
      <c r="D21" s="978"/>
      <c r="E21" s="978"/>
      <c r="F21" s="978"/>
      <c r="G21" s="978"/>
      <c r="H21" s="978"/>
      <c r="I21" s="978"/>
      <c r="J21" s="978"/>
      <c r="K21" s="978"/>
      <c r="L21" s="978"/>
      <c r="M21" s="978"/>
    </row>
    <row r="22" spans="2:13" ht="20.100000000000001" customHeight="1">
      <c r="B22" s="980" t="s">
        <v>502</v>
      </c>
      <c r="C22" s="1524" t="s">
        <v>503</v>
      </c>
      <c r="D22" s="1524"/>
      <c r="E22" s="1524"/>
      <c r="F22" s="1524"/>
      <c r="G22" s="1524"/>
      <c r="H22" s="1524"/>
      <c r="I22" s="1524"/>
      <c r="J22" s="978"/>
      <c r="K22" s="978"/>
      <c r="L22" s="978"/>
      <c r="M22" s="978"/>
    </row>
    <row r="23" spans="2:13" ht="20.100000000000001" customHeight="1">
      <c r="B23" s="981" t="s">
        <v>504</v>
      </c>
      <c r="C23" s="981"/>
      <c r="D23" s="981"/>
      <c r="E23" s="981"/>
      <c r="F23" s="981"/>
      <c r="G23" s="981"/>
      <c r="H23" s="981"/>
      <c r="I23" s="982">
        <v>11518</v>
      </c>
      <c r="J23" s="978"/>
      <c r="K23" s="978"/>
      <c r="L23" s="978"/>
      <c r="M23" s="978"/>
    </row>
    <row r="24" spans="2:13" ht="20.100000000000001" customHeight="1">
      <c r="B24" s="978" t="s">
        <v>505</v>
      </c>
      <c r="D24" s="978"/>
      <c r="E24" s="978"/>
      <c r="F24" s="978"/>
      <c r="G24" s="978"/>
      <c r="H24" s="978"/>
      <c r="I24" s="978">
        <v>387</v>
      </c>
      <c r="J24" s="978"/>
      <c r="K24" s="978"/>
      <c r="L24" s="978"/>
      <c r="M24" s="978"/>
    </row>
    <row r="25" spans="2:13" ht="20.100000000000001" customHeight="1">
      <c r="B25" s="981" t="s">
        <v>506</v>
      </c>
      <c r="C25" s="981"/>
      <c r="D25" s="981"/>
      <c r="E25" s="981"/>
      <c r="F25" s="981"/>
      <c r="G25" s="981"/>
      <c r="H25" s="981"/>
      <c r="I25" s="982">
        <v>11905</v>
      </c>
      <c r="J25" s="978"/>
      <c r="K25" s="978"/>
      <c r="L25" s="978"/>
      <c r="M25" s="978"/>
    </row>
    <row r="26" spans="2:13" ht="20.100000000000001" customHeight="1">
      <c r="B26" s="983" t="s">
        <v>507</v>
      </c>
      <c r="C26" s="978"/>
      <c r="D26" s="978"/>
      <c r="E26" s="978"/>
      <c r="F26" s="978"/>
      <c r="G26" s="978"/>
      <c r="H26" s="978"/>
      <c r="I26" s="978"/>
      <c r="J26" s="978"/>
      <c r="K26" s="978"/>
      <c r="L26" s="978"/>
      <c r="M26" s="978"/>
    </row>
    <row r="27" spans="2:13" ht="20.100000000000001" customHeight="1">
      <c r="B27" s="983" t="s">
        <v>508</v>
      </c>
      <c r="C27" s="978"/>
      <c r="D27" s="978"/>
      <c r="E27" s="978"/>
      <c r="F27" s="978"/>
      <c r="G27" s="978"/>
      <c r="H27" s="978"/>
      <c r="I27" s="978"/>
      <c r="J27" s="978"/>
      <c r="K27" s="978"/>
      <c r="L27" s="978"/>
      <c r="M27" s="978"/>
    </row>
    <row r="28" spans="2:13" ht="20.100000000000001" customHeight="1">
      <c r="B28" s="984"/>
    </row>
    <row r="29" spans="2:13" ht="20.100000000000001" customHeight="1">
      <c r="B29" s="985" t="s">
        <v>502</v>
      </c>
      <c r="C29" s="1524" t="s">
        <v>503</v>
      </c>
      <c r="D29" s="1524"/>
      <c r="E29" s="1524"/>
      <c r="F29" s="1524"/>
      <c r="G29" s="1524"/>
      <c r="H29" s="1524"/>
      <c r="I29" s="1524"/>
    </row>
    <row r="30" spans="2:13" ht="37.5" customHeight="1">
      <c r="B30" s="986" t="s">
        <v>509</v>
      </c>
      <c r="C30" s="987" t="s">
        <v>510</v>
      </c>
      <c r="D30" s="988" t="s">
        <v>446</v>
      </c>
      <c r="E30" s="987" t="s">
        <v>511</v>
      </c>
      <c r="F30" s="987" t="s">
        <v>512</v>
      </c>
      <c r="G30" s="987" t="s">
        <v>459</v>
      </c>
      <c r="H30" s="988" t="s">
        <v>467</v>
      </c>
      <c r="I30" s="988" t="s">
        <v>38</v>
      </c>
    </row>
    <row r="31" spans="2:13" ht="20.100000000000001" customHeight="1">
      <c r="B31" s="963" t="s">
        <v>513</v>
      </c>
      <c r="C31" s="962">
        <v>2283</v>
      </c>
      <c r="D31" s="741">
        <v>24</v>
      </c>
      <c r="E31" s="741">
        <v>2787</v>
      </c>
      <c r="F31" s="741">
        <v>676</v>
      </c>
      <c r="G31" s="741">
        <v>1738</v>
      </c>
      <c r="H31" s="741">
        <v>1008</v>
      </c>
      <c r="I31" s="989">
        <v>8516</v>
      </c>
    </row>
    <row r="32" spans="2:13" ht="20.100000000000001" customHeight="1">
      <c r="B32" s="990" t="s">
        <v>514</v>
      </c>
      <c r="C32" s="27">
        <v>74</v>
      </c>
      <c r="D32" s="815">
        <v>6</v>
      </c>
      <c r="E32" s="815">
        <v>53</v>
      </c>
      <c r="F32" s="815">
        <v>-10</v>
      </c>
      <c r="G32" s="815">
        <v>7</v>
      </c>
      <c r="H32" s="815">
        <v>-2</v>
      </c>
      <c r="I32" s="991">
        <v>128</v>
      </c>
    </row>
    <row r="33" spans="2:9" ht="20.100000000000001" customHeight="1">
      <c r="B33" s="990" t="s">
        <v>515</v>
      </c>
      <c r="C33" s="27">
        <v>67</v>
      </c>
      <c r="D33" s="815">
        <v>3</v>
      </c>
      <c r="E33" s="815">
        <v>172</v>
      </c>
      <c r="F33" s="815">
        <v>30</v>
      </c>
      <c r="G33" s="815">
        <v>110</v>
      </c>
      <c r="H33" s="815">
        <v>40</v>
      </c>
      <c r="I33" s="991">
        <v>422</v>
      </c>
    </row>
    <row r="34" spans="2:9" ht="20.100000000000001" customHeight="1">
      <c r="B34" s="990" t="s">
        <v>516</v>
      </c>
      <c r="C34" s="27">
        <v>32</v>
      </c>
      <c r="D34" s="815" t="s">
        <v>15</v>
      </c>
      <c r="E34" s="815" t="s">
        <v>15</v>
      </c>
      <c r="F34" s="815" t="s">
        <v>15</v>
      </c>
      <c r="G34" s="815" t="s">
        <v>15</v>
      </c>
      <c r="H34" s="815" t="s">
        <v>15</v>
      </c>
      <c r="I34" s="991">
        <v>32</v>
      </c>
    </row>
    <row r="35" spans="2:9" ht="20.100000000000001" customHeight="1">
      <c r="B35" s="990" t="s">
        <v>517</v>
      </c>
      <c r="C35" s="27">
        <v>-38</v>
      </c>
      <c r="D35" s="815" t="s">
        <v>15</v>
      </c>
      <c r="E35" s="815">
        <v>-71</v>
      </c>
      <c r="F35" s="815" t="s">
        <v>15</v>
      </c>
      <c r="G35" s="815">
        <v>-8</v>
      </c>
      <c r="H35" s="815" t="s">
        <v>15</v>
      </c>
      <c r="I35" s="991">
        <v>-117</v>
      </c>
    </row>
    <row r="36" spans="2:9" ht="20.100000000000001" customHeight="1">
      <c r="B36" s="992" t="s">
        <v>518</v>
      </c>
      <c r="C36" s="993">
        <v>-162</v>
      </c>
      <c r="D36" s="672">
        <v>-3</v>
      </c>
      <c r="E36" s="672">
        <v>-230</v>
      </c>
      <c r="F36" s="672">
        <v>-65</v>
      </c>
      <c r="G36" s="672">
        <v>-77</v>
      </c>
      <c r="H36" s="672">
        <v>-81</v>
      </c>
      <c r="I36" s="994">
        <v>-618</v>
      </c>
    </row>
    <row r="37" spans="2:9" ht="20.100000000000001" customHeight="1">
      <c r="B37" s="963" t="s">
        <v>519</v>
      </c>
      <c r="C37" s="962">
        <v>2256</v>
      </c>
      <c r="D37" s="741">
        <v>30</v>
      </c>
      <c r="E37" s="741">
        <v>2711</v>
      </c>
      <c r="F37" s="741">
        <v>631</v>
      </c>
      <c r="G37" s="741">
        <v>1770</v>
      </c>
      <c r="H37" s="741">
        <v>965</v>
      </c>
      <c r="I37" s="989">
        <v>8363</v>
      </c>
    </row>
    <row r="38" spans="2:9" ht="20.100000000000001" customHeight="1">
      <c r="B38" s="990" t="s">
        <v>514</v>
      </c>
      <c r="C38" s="27">
        <v>22</v>
      </c>
      <c r="D38" s="815" t="s">
        <v>520</v>
      </c>
      <c r="E38" s="815">
        <v>-100</v>
      </c>
      <c r="F38" s="815">
        <v>15</v>
      </c>
      <c r="G38" s="815">
        <v>44</v>
      </c>
      <c r="H38" s="815">
        <v>43</v>
      </c>
      <c r="I38" s="991">
        <v>24</v>
      </c>
    </row>
    <row r="39" spans="2:9" ht="20.100000000000001" customHeight="1">
      <c r="B39" s="990" t="s">
        <v>515</v>
      </c>
      <c r="C39" s="27">
        <v>209</v>
      </c>
      <c r="D39" s="815">
        <v>1</v>
      </c>
      <c r="E39" s="815">
        <v>20</v>
      </c>
      <c r="F39" s="815">
        <v>2</v>
      </c>
      <c r="G39" s="815">
        <v>135</v>
      </c>
      <c r="H39" s="815">
        <v>29</v>
      </c>
      <c r="I39" s="991">
        <v>396</v>
      </c>
    </row>
    <row r="40" spans="2:9" ht="20.100000000000001" customHeight="1">
      <c r="B40" s="990" t="s">
        <v>516</v>
      </c>
      <c r="C40" s="27" t="s">
        <v>520</v>
      </c>
      <c r="D40" s="815" t="s">
        <v>520</v>
      </c>
      <c r="E40" s="815" t="s">
        <v>520</v>
      </c>
      <c r="F40" s="815" t="s">
        <v>520</v>
      </c>
      <c r="G40" s="815" t="s">
        <v>520</v>
      </c>
      <c r="H40" s="815">
        <v>132</v>
      </c>
      <c r="I40" s="991">
        <v>132</v>
      </c>
    </row>
    <row r="41" spans="2:9" ht="20.100000000000001" customHeight="1">
      <c r="B41" s="990" t="s">
        <v>517</v>
      </c>
      <c r="C41" s="27">
        <v>-51</v>
      </c>
      <c r="D41" s="815" t="s">
        <v>520</v>
      </c>
      <c r="E41" s="815" t="s">
        <v>520</v>
      </c>
      <c r="F41" s="815" t="s">
        <v>520</v>
      </c>
      <c r="G41" s="815">
        <v>-51</v>
      </c>
      <c r="H41" s="815" t="s">
        <v>520</v>
      </c>
      <c r="I41" s="991">
        <v>-102</v>
      </c>
    </row>
    <row r="42" spans="2:9" ht="20.100000000000001" customHeight="1">
      <c r="B42" s="992" t="s">
        <v>518</v>
      </c>
      <c r="C42" s="993">
        <v>-149</v>
      </c>
      <c r="D42" s="672">
        <v>-3</v>
      </c>
      <c r="E42" s="672">
        <v>-217</v>
      </c>
      <c r="F42" s="672">
        <v>-58</v>
      </c>
      <c r="G42" s="672">
        <v>-74</v>
      </c>
      <c r="H42" s="672">
        <v>-87</v>
      </c>
      <c r="I42" s="994">
        <v>-588</v>
      </c>
    </row>
    <row r="43" spans="2:9" ht="20.100000000000001" customHeight="1">
      <c r="B43" s="963" t="s">
        <v>521</v>
      </c>
      <c r="C43" s="962">
        <v>2287</v>
      </c>
      <c r="D43" s="741">
        <v>28</v>
      </c>
      <c r="E43" s="741">
        <v>2414</v>
      </c>
      <c r="F43" s="741">
        <v>590</v>
      </c>
      <c r="G43" s="741">
        <v>1824</v>
      </c>
      <c r="H43" s="741">
        <v>1082</v>
      </c>
      <c r="I43" s="989">
        <v>8225</v>
      </c>
    </row>
    <row r="44" spans="2:9" ht="20.100000000000001" customHeight="1">
      <c r="B44" s="990" t="s">
        <v>514</v>
      </c>
      <c r="C44" s="27">
        <v>26</v>
      </c>
      <c r="D44" s="815">
        <v>4</v>
      </c>
      <c r="E44" s="815">
        <v>42</v>
      </c>
      <c r="F44" s="815">
        <v>13</v>
      </c>
      <c r="G44" s="815">
        <v>-11</v>
      </c>
      <c r="H44" s="815">
        <v>26</v>
      </c>
      <c r="I44" s="991">
        <v>100</v>
      </c>
    </row>
    <row r="45" spans="2:9" ht="20.100000000000001" customHeight="1">
      <c r="B45" s="990" t="s">
        <v>515</v>
      </c>
      <c r="C45" s="27">
        <v>21</v>
      </c>
      <c r="D45" s="815" t="s">
        <v>15</v>
      </c>
      <c r="E45" s="815">
        <v>111</v>
      </c>
      <c r="F45" s="815">
        <v>3</v>
      </c>
      <c r="G45" s="815">
        <v>151</v>
      </c>
      <c r="H45" s="815">
        <v>29</v>
      </c>
      <c r="I45" s="991">
        <v>315</v>
      </c>
    </row>
    <row r="46" spans="2:9" ht="20.100000000000001" customHeight="1">
      <c r="B46" s="990" t="s">
        <v>516</v>
      </c>
      <c r="C46" s="27">
        <v>1</v>
      </c>
      <c r="D46" s="815" t="s">
        <v>15</v>
      </c>
      <c r="E46" s="815" t="s">
        <v>15</v>
      </c>
      <c r="F46" s="815" t="s">
        <v>15</v>
      </c>
      <c r="G46" s="815" t="s">
        <v>15</v>
      </c>
      <c r="H46" s="815" t="s">
        <v>15</v>
      </c>
      <c r="I46" s="991">
        <v>1</v>
      </c>
    </row>
    <row r="47" spans="2:9" ht="20.100000000000001" customHeight="1">
      <c r="B47" s="990" t="s">
        <v>517</v>
      </c>
      <c r="C47" s="27">
        <v>-232</v>
      </c>
      <c r="D47" s="815" t="s">
        <v>15</v>
      </c>
      <c r="E47" s="815">
        <v>-21</v>
      </c>
      <c r="F47" s="815" t="s">
        <v>15</v>
      </c>
      <c r="G47" s="815" t="s">
        <v>15</v>
      </c>
      <c r="H47" s="815" t="s">
        <v>15</v>
      </c>
      <c r="I47" s="991">
        <v>-253</v>
      </c>
    </row>
    <row r="48" spans="2:9" ht="20.100000000000001" customHeight="1">
      <c r="B48" s="992" t="s">
        <v>518</v>
      </c>
      <c r="C48" s="993">
        <v>-138</v>
      </c>
      <c r="D48" s="672">
        <v>-3</v>
      </c>
      <c r="E48" s="672">
        <v>-222</v>
      </c>
      <c r="F48" s="672">
        <v>-49</v>
      </c>
      <c r="G48" s="672">
        <v>-76</v>
      </c>
      <c r="H48" s="672">
        <v>-87</v>
      </c>
      <c r="I48" s="994">
        <v>-575</v>
      </c>
    </row>
    <row r="49" spans="2:9" ht="20.100000000000001" customHeight="1">
      <c r="B49" s="963" t="s">
        <v>522</v>
      </c>
      <c r="C49" s="962">
        <v>1965</v>
      </c>
      <c r="D49" s="741">
        <v>29</v>
      </c>
      <c r="E49" s="741">
        <v>2324</v>
      </c>
      <c r="F49" s="741">
        <v>557</v>
      </c>
      <c r="G49" s="741">
        <v>1888</v>
      </c>
      <c r="H49" s="741">
        <v>1050</v>
      </c>
      <c r="I49" s="989">
        <v>7813</v>
      </c>
    </row>
    <row r="50" spans="2:9" ht="30.75" customHeight="1">
      <c r="B50" s="990" t="s">
        <v>514</v>
      </c>
      <c r="C50" s="27">
        <v>1</v>
      </c>
      <c r="D50" s="815" t="s">
        <v>523</v>
      </c>
      <c r="E50" s="815">
        <v>-4</v>
      </c>
      <c r="F50" s="815">
        <v>-7</v>
      </c>
      <c r="G50" s="815">
        <v>144</v>
      </c>
      <c r="H50" s="815">
        <v>62</v>
      </c>
      <c r="I50" s="991">
        <v>196</v>
      </c>
    </row>
    <row r="51" spans="2:9" ht="18" customHeight="1">
      <c r="B51" s="990" t="s">
        <v>515</v>
      </c>
      <c r="C51" s="27">
        <v>11</v>
      </c>
      <c r="D51" s="815" t="s">
        <v>15</v>
      </c>
      <c r="E51" s="815">
        <v>9</v>
      </c>
      <c r="F51" s="815">
        <v>864</v>
      </c>
      <c r="G51" s="815">
        <v>6</v>
      </c>
      <c r="H51" s="815">
        <v>7</v>
      </c>
      <c r="I51" s="991">
        <v>897</v>
      </c>
    </row>
    <row r="52" spans="2:9" ht="18" customHeight="1">
      <c r="B52" s="990" t="s">
        <v>516</v>
      </c>
      <c r="C52" s="27" t="s">
        <v>15</v>
      </c>
      <c r="D52" s="815" t="s">
        <v>15</v>
      </c>
      <c r="E52" s="815" t="s">
        <v>15</v>
      </c>
      <c r="F52" s="815" t="s">
        <v>15</v>
      </c>
      <c r="G52" s="815" t="s">
        <v>15</v>
      </c>
      <c r="H52" s="815" t="s">
        <v>15</v>
      </c>
      <c r="I52" s="991" t="s">
        <v>15</v>
      </c>
    </row>
    <row r="53" spans="2:9" ht="18" customHeight="1">
      <c r="B53" s="990" t="s">
        <v>517</v>
      </c>
      <c r="C53" s="27">
        <v>-28</v>
      </c>
      <c r="D53" s="815" t="s">
        <v>15</v>
      </c>
      <c r="E53" s="815">
        <v>-76</v>
      </c>
      <c r="F53" s="815" t="s">
        <v>15</v>
      </c>
      <c r="G53" s="815">
        <v>-160</v>
      </c>
      <c r="H53" s="815" t="s">
        <v>15</v>
      </c>
      <c r="I53" s="991">
        <v>-264</v>
      </c>
    </row>
    <row r="54" spans="2:9" ht="20.100000000000001" customHeight="1">
      <c r="B54" s="992" t="s">
        <v>518</v>
      </c>
      <c r="C54" s="993">
        <v>-137</v>
      </c>
      <c r="D54" s="672">
        <v>-4</v>
      </c>
      <c r="E54" s="672">
        <v>-233</v>
      </c>
      <c r="F54" s="672">
        <v>-105</v>
      </c>
      <c r="G54" s="672">
        <v>-79</v>
      </c>
      <c r="H54" s="672">
        <v>-94</v>
      </c>
      <c r="I54" s="994">
        <v>-652</v>
      </c>
    </row>
    <row r="55" spans="2:9" ht="20.100000000000001" customHeight="1">
      <c r="B55" s="963" t="s">
        <v>524</v>
      </c>
      <c r="C55" s="962">
        <v>1812</v>
      </c>
      <c r="D55" s="741">
        <v>25</v>
      </c>
      <c r="E55" s="741">
        <v>2020</v>
      </c>
      <c r="F55" s="741">
        <v>1309</v>
      </c>
      <c r="G55" s="741">
        <v>1799</v>
      </c>
      <c r="H55" s="741">
        <v>1025</v>
      </c>
      <c r="I55" s="989">
        <v>7990</v>
      </c>
    </row>
    <row r="56" spans="2:9" ht="18.75" customHeight="1">
      <c r="B56" s="990" t="s">
        <v>514</v>
      </c>
      <c r="C56" s="27">
        <v>49</v>
      </c>
      <c r="D56" s="815">
        <v>1</v>
      </c>
      <c r="E56" s="815">
        <v>1</v>
      </c>
      <c r="F56" s="815">
        <v>232</v>
      </c>
      <c r="G56" s="815">
        <v>-234</v>
      </c>
      <c r="H56" s="815">
        <v>39</v>
      </c>
      <c r="I56" s="991">
        <v>88</v>
      </c>
    </row>
    <row r="57" spans="2:9" ht="17.100000000000001" customHeight="1">
      <c r="B57" s="990" t="s">
        <v>515</v>
      </c>
      <c r="C57" s="27">
        <v>47</v>
      </c>
      <c r="D57" s="815" t="s">
        <v>15</v>
      </c>
      <c r="E57" s="815">
        <v>11</v>
      </c>
      <c r="F57" s="815">
        <v>5</v>
      </c>
      <c r="G57" s="815">
        <v>33</v>
      </c>
      <c r="H57" s="815">
        <v>15</v>
      </c>
      <c r="I57" s="991">
        <v>111</v>
      </c>
    </row>
    <row r="58" spans="2:9" ht="20.100000000000001" customHeight="1">
      <c r="B58" s="990" t="s">
        <v>516</v>
      </c>
      <c r="C58" s="27" t="s">
        <v>15</v>
      </c>
      <c r="D58" s="815" t="s">
        <v>15</v>
      </c>
      <c r="E58" s="815" t="s">
        <v>15</v>
      </c>
      <c r="F58" s="815" t="s">
        <v>15</v>
      </c>
      <c r="G58" s="815">
        <v>152</v>
      </c>
      <c r="H58" s="815" t="s">
        <v>15</v>
      </c>
      <c r="I58" s="991">
        <v>152</v>
      </c>
    </row>
    <row r="59" spans="2:9" ht="20.100000000000001" customHeight="1">
      <c r="B59" s="990" t="s">
        <v>517</v>
      </c>
      <c r="C59" s="27">
        <v>-27</v>
      </c>
      <c r="D59" s="815">
        <v>-13</v>
      </c>
      <c r="E59" s="815" t="s">
        <v>15</v>
      </c>
      <c r="F59" s="815" t="s">
        <v>15</v>
      </c>
      <c r="G59" s="815">
        <v>-21</v>
      </c>
      <c r="H59" s="815" t="s">
        <v>15</v>
      </c>
      <c r="I59" s="991">
        <v>-61</v>
      </c>
    </row>
    <row r="60" spans="2:9" ht="20.100000000000001" customHeight="1">
      <c r="B60" s="992" t="s">
        <v>518</v>
      </c>
      <c r="C60" s="993">
        <v>-155</v>
      </c>
      <c r="D60" s="672">
        <v>-2</v>
      </c>
      <c r="E60" s="672">
        <v>-230</v>
      </c>
      <c r="F60" s="672">
        <v>-104</v>
      </c>
      <c r="G60" s="672">
        <v>-90</v>
      </c>
      <c r="H60" s="672">
        <v>-97</v>
      </c>
      <c r="I60" s="994">
        <v>-678</v>
      </c>
    </row>
    <row r="61" spans="2:9" ht="20.100000000000001" customHeight="1">
      <c r="B61" s="995" t="s">
        <v>525</v>
      </c>
      <c r="C61" s="996">
        <v>1726</v>
      </c>
      <c r="D61" s="997">
        <v>11</v>
      </c>
      <c r="E61" s="997">
        <v>1802</v>
      </c>
      <c r="F61" s="997">
        <v>1442</v>
      </c>
      <c r="G61" s="997">
        <v>1639</v>
      </c>
      <c r="H61" s="997">
        <v>982</v>
      </c>
      <c r="I61" s="998">
        <v>7602</v>
      </c>
    </row>
    <row r="62" spans="2:9" ht="33" customHeight="1">
      <c r="B62" s="1525" t="s">
        <v>526</v>
      </c>
      <c r="C62" s="1525"/>
      <c r="D62" s="539"/>
      <c r="E62" s="999"/>
      <c r="F62" s="999"/>
      <c r="G62" s="999"/>
      <c r="H62" s="999"/>
      <c r="I62" s="999"/>
    </row>
    <row r="63" spans="2:9" ht="20.100000000000001" customHeight="1">
      <c r="B63" s="990" t="s">
        <v>527</v>
      </c>
      <c r="C63" s="731" t="s">
        <v>15</v>
      </c>
      <c r="D63" s="731" t="s">
        <v>15</v>
      </c>
      <c r="E63" s="731">
        <v>99</v>
      </c>
      <c r="F63" s="731" t="s">
        <v>15</v>
      </c>
      <c r="G63" s="731" t="s">
        <v>15</v>
      </c>
      <c r="H63" s="27" t="s">
        <v>15</v>
      </c>
      <c r="I63" s="991">
        <v>99</v>
      </c>
    </row>
    <row r="64" spans="2:9" ht="20.100000000000001" customHeight="1">
      <c r="B64" s="990" t="s">
        <v>528</v>
      </c>
      <c r="C64" s="731" t="s">
        <v>15</v>
      </c>
      <c r="D64" s="731" t="s">
        <v>15</v>
      </c>
      <c r="E64" s="731">
        <v>159</v>
      </c>
      <c r="F64" s="731" t="s">
        <v>15</v>
      </c>
      <c r="G64" s="731" t="s">
        <v>15</v>
      </c>
      <c r="H64" s="27" t="s">
        <v>15</v>
      </c>
      <c r="I64" s="991">
        <v>159</v>
      </c>
    </row>
    <row r="65" spans="2:9" ht="20.100000000000001" customHeight="1">
      <c r="B65" s="990" t="s">
        <v>529</v>
      </c>
      <c r="C65" s="731" t="s">
        <v>15</v>
      </c>
      <c r="D65" s="731" t="s">
        <v>15</v>
      </c>
      <c r="E65" s="731">
        <v>146</v>
      </c>
      <c r="F65" s="731" t="s">
        <v>15</v>
      </c>
      <c r="G65" s="731" t="s">
        <v>15</v>
      </c>
      <c r="H65" s="731" t="s">
        <v>15</v>
      </c>
      <c r="I65" s="991">
        <v>146</v>
      </c>
    </row>
    <row r="66" spans="2:9" ht="20.100000000000001" customHeight="1">
      <c r="B66" s="990" t="s">
        <v>530</v>
      </c>
      <c r="C66" s="731" t="s">
        <v>15</v>
      </c>
      <c r="D66" s="731" t="s">
        <v>15</v>
      </c>
      <c r="E66" s="731">
        <v>128</v>
      </c>
      <c r="F66" s="731" t="s">
        <v>15</v>
      </c>
      <c r="G66" s="731" t="s">
        <v>15</v>
      </c>
      <c r="H66" s="731" t="s">
        <v>15</v>
      </c>
      <c r="I66" s="994">
        <v>128</v>
      </c>
    </row>
    <row r="67" spans="2:9" ht="20.100000000000001" customHeight="1">
      <c r="B67" s="1000" t="s">
        <v>531</v>
      </c>
      <c r="C67" s="1001" t="s">
        <v>15</v>
      </c>
      <c r="D67" s="1002" t="s">
        <v>15</v>
      </c>
      <c r="E67" s="1002">
        <v>105</v>
      </c>
      <c r="F67" s="1002" t="s">
        <v>15</v>
      </c>
      <c r="G67" s="1002" t="s">
        <v>15</v>
      </c>
      <c r="H67" s="1002" t="s">
        <v>15</v>
      </c>
      <c r="I67" s="1003">
        <v>105</v>
      </c>
    </row>
    <row r="68" spans="2:9" ht="20.100000000000001" customHeight="1">
      <c r="B68" s="1004"/>
      <c r="C68" s="1004"/>
      <c r="D68" s="1004"/>
      <c r="E68" s="1004"/>
      <c r="F68" s="1004"/>
      <c r="G68" s="1004"/>
      <c r="H68" s="1004"/>
    </row>
    <row r="69" spans="2:9" ht="20.100000000000001" customHeight="1">
      <c r="B69" s="1005" t="s">
        <v>532</v>
      </c>
      <c r="C69" s="1526" t="s">
        <v>533</v>
      </c>
      <c r="D69" s="1526"/>
      <c r="E69" s="1526"/>
      <c r="F69" s="1526"/>
      <c r="G69" s="1526"/>
      <c r="H69" s="1526"/>
      <c r="I69" s="1526"/>
    </row>
    <row r="70" spans="2:9" ht="37.5" customHeight="1">
      <c r="B70" s="1006" t="s">
        <v>509</v>
      </c>
      <c r="C70" s="987" t="s">
        <v>510</v>
      </c>
      <c r="D70" s="988" t="s">
        <v>446</v>
      </c>
      <c r="E70" s="987" t="s">
        <v>511</v>
      </c>
      <c r="F70" s="987" t="s">
        <v>512</v>
      </c>
      <c r="G70" s="987" t="s">
        <v>459</v>
      </c>
      <c r="H70" s="988" t="s">
        <v>467</v>
      </c>
      <c r="I70" s="988" t="s">
        <v>38</v>
      </c>
    </row>
    <row r="71" spans="2:9" ht="20.100000000000001" customHeight="1">
      <c r="B71" s="1007" t="s">
        <v>534</v>
      </c>
      <c r="C71" s="962" t="s">
        <v>15</v>
      </c>
      <c r="D71" s="741">
        <v>744</v>
      </c>
      <c r="E71" s="741">
        <v>78</v>
      </c>
      <c r="F71" s="741">
        <v>1629</v>
      </c>
      <c r="G71" s="741">
        <v>456</v>
      </c>
      <c r="H71" s="741" t="s">
        <v>15</v>
      </c>
      <c r="I71" s="989">
        <v>2907</v>
      </c>
    </row>
    <row r="72" spans="2:9" ht="21.95" customHeight="1">
      <c r="B72" s="812" t="s">
        <v>514</v>
      </c>
      <c r="C72" s="27" t="s">
        <v>15</v>
      </c>
      <c r="D72" s="815">
        <v>78</v>
      </c>
      <c r="E72" s="815">
        <v>1</v>
      </c>
      <c r="F72" s="815">
        <v>6</v>
      </c>
      <c r="G72" s="815">
        <v>-39</v>
      </c>
      <c r="H72" s="815" t="s">
        <v>15</v>
      </c>
      <c r="I72" s="991">
        <v>46</v>
      </c>
    </row>
    <row r="73" spans="2:9" ht="20.100000000000001" customHeight="1">
      <c r="B73" s="812" t="s">
        <v>515</v>
      </c>
      <c r="C73" s="27" t="s">
        <v>15</v>
      </c>
      <c r="D73" s="815">
        <v>158</v>
      </c>
      <c r="E73" s="815" t="s">
        <v>15</v>
      </c>
      <c r="F73" s="815" t="s">
        <v>15</v>
      </c>
      <c r="G73" s="815" t="s">
        <v>15</v>
      </c>
      <c r="H73" s="815" t="s">
        <v>15</v>
      </c>
      <c r="I73" s="991">
        <v>158</v>
      </c>
    </row>
    <row r="74" spans="2:9" ht="20.100000000000001" customHeight="1">
      <c r="B74" s="812" t="s">
        <v>516</v>
      </c>
      <c r="C74" s="27" t="s">
        <v>15</v>
      </c>
      <c r="D74" s="815">
        <v>118</v>
      </c>
      <c r="E74" s="815" t="s">
        <v>15</v>
      </c>
      <c r="F74" s="815" t="s">
        <v>15</v>
      </c>
      <c r="G74" s="815" t="s">
        <v>15</v>
      </c>
      <c r="H74" s="815" t="s">
        <v>15</v>
      </c>
      <c r="I74" s="991">
        <v>118</v>
      </c>
    </row>
    <row r="75" spans="2:9" ht="20.100000000000001" customHeight="1">
      <c r="B75" s="812" t="s">
        <v>517</v>
      </c>
      <c r="C75" s="27" t="s">
        <v>15</v>
      </c>
      <c r="D75" s="815" t="s">
        <v>15</v>
      </c>
      <c r="E75" s="815" t="s">
        <v>15</v>
      </c>
      <c r="F75" s="815" t="s">
        <v>15</v>
      </c>
      <c r="G75" s="815" t="s">
        <v>15</v>
      </c>
      <c r="H75" s="815" t="s">
        <v>15</v>
      </c>
      <c r="I75" s="991" t="s">
        <v>15</v>
      </c>
    </row>
    <row r="76" spans="2:9" ht="20.100000000000001" customHeight="1">
      <c r="B76" s="814" t="s">
        <v>518</v>
      </c>
      <c r="C76" s="85" t="s">
        <v>15</v>
      </c>
      <c r="D76" s="816">
        <v>-63</v>
      </c>
      <c r="E76" s="816" t="s">
        <v>15</v>
      </c>
      <c r="F76" s="816">
        <v>-146</v>
      </c>
      <c r="G76" s="816">
        <v>-15</v>
      </c>
      <c r="H76" s="816" t="s">
        <v>15</v>
      </c>
      <c r="I76" s="1008">
        <v>-224</v>
      </c>
    </row>
    <row r="77" spans="2:9" ht="20.100000000000001" customHeight="1">
      <c r="B77" s="1007" t="s">
        <v>519</v>
      </c>
      <c r="C77" s="962" t="s">
        <v>15</v>
      </c>
      <c r="D77" s="741">
        <v>1035</v>
      </c>
      <c r="E77" s="741">
        <v>79</v>
      </c>
      <c r="F77" s="741">
        <v>1489</v>
      </c>
      <c r="G77" s="741">
        <v>402</v>
      </c>
      <c r="H77" s="741" t="s">
        <v>15</v>
      </c>
      <c r="I77" s="989">
        <v>3005</v>
      </c>
    </row>
    <row r="78" spans="2:9" ht="20.100000000000001" customHeight="1">
      <c r="B78" s="812" t="s">
        <v>514</v>
      </c>
      <c r="C78" s="27" t="s">
        <v>15</v>
      </c>
      <c r="D78" s="815">
        <v>33</v>
      </c>
      <c r="E78" s="815">
        <v>-2</v>
      </c>
      <c r="F78" s="815">
        <v>-4</v>
      </c>
      <c r="G78" s="815">
        <v>-141</v>
      </c>
      <c r="H78" s="815" t="s">
        <v>15</v>
      </c>
      <c r="I78" s="991">
        <v>-114</v>
      </c>
    </row>
    <row r="79" spans="2:9" ht="20.100000000000001" customHeight="1">
      <c r="B79" s="812" t="s">
        <v>515</v>
      </c>
      <c r="C79" s="27" t="s">
        <v>15</v>
      </c>
      <c r="D79" s="815">
        <v>622</v>
      </c>
      <c r="E79" s="815" t="s">
        <v>15</v>
      </c>
      <c r="F79" s="815">
        <v>14</v>
      </c>
      <c r="G79" s="815" t="s">
        <v>15</v>
      </c>
      <c r="H79" s="815" t="s">
        <v>15</v>
      </c>
      <c r="I79" s="991">
        <v>636</v>
      </c>
    </row>
    <row r="80" spans="2:9" ht="20.100000000000001" customHeight="1">
      <c r="B80" s="812" t="s">
        <v>516</v>
      </c>
      <c r="C80" s="27" t="s">
        <v>15</v>
      </c>
      <c r="D80" s="815">
        <v>117</v>
      </c>
      <c r="E80" s="815" t="s">
        <v>15</v>
      </c>
      <c r="F80" s="815" t="s">
        <v>15</v>
      </c>
      <c r="G80" s="815" t="s">
        <v>15</v>
      </c>
      <c r="H80" s="815" t="s">
        <v>15</v>
      </c>
      <c r="I80" s="991">
        <v>117</v>
      </c>
    </row>
    <row r="81" spans="2:9" ht="20.100000000000001" customHeight="1">
      <c r="B81" s="812" t="s">
        <v>517</v>
      </c>
      <c r="C81" s="27" t="s">
        <v>15</v>
      </c>
      <c r="D81" s="815">
        <v>-92</v>
      </c>
      <c r="E81" s="815" t="s">
        <v>15</v>
      </c>
      <c r="F81" s="815" t="s">
        <v>15</v>
      </c>
      <c r="G81" s="815" t="s">
        <v>15</v>
      </c>
      <c r="H81" s="815" t="s">
        <v>15</v>
      </c>
      <c r="I81" s="991">
        <v>-92</v>
      </c>
    </row>
    <row r="82" spans="2:9" ht="20.100000000000001" customHeight="1">
      <c r="B82" s="814" t="s">
        <v>518</v>
      </c>
      <c r="C82" s="85" t="s">
        <v>15</v>
      </c>
      <c r="D82" s="816">
        <v>-73</v>
      </c>
      <c r="E82" s="816">
        <v>-1</v>
      </c>
      <c r="F82" s="816">
        <v>-164</v>
      </c>
      <c r="G82" s="816">
        <v>-13</v>
      </c>
      <c r="H82" s="816" t="s">
        <v>15</v>
      </c>
      <c r="I82" s="1008">
        <v>-251</v>
      </c>
    </row>
    <row r="83" spans="2:9" ht="20.100000000000001" customHeight="1">
      <c r="B83" s="1007" t="s">
        <v>535</v>
      </c>
      <c r="C83" s="962" t="s">
        <v>15</v>
      </c>
      <c r="D83" s="741">
        <v>1642</v>
      </c>
      <c r="E83" s="741">
        <v>76</v>
      </c>
      <c r="F83" s="741">
        <v>1335</v>
      </c>
      <c r="G83" s="741">
        <v>248</v>
      </c>
      <c r="H83" s="741" t="s">
        <v>15</v>
      </c>
      <c r="I83" s="989">
        <v>3301</v>
      </c>
    </row>
    <row r="84" spans="2:9" ht="20.100000000000001" customHeight="1">
      <c r="B84" s="812" t="s">
        <v>514</v>
      </c>
      <c r="C84" s="27" t="s">
        <v>15</v>
      </c>
      <c r="D84" s="815">
        <v>6</v>
      </c>
      <c r="E84" s="815">
        <v>-2</v>
      </c>
      <c r="F84" s="815">
        <v>-8</v>
      </c>
      <c r="G84" s="815">
        <v>2</v>
      </c>
      <c r="H84" s="815" t="s">
        <v>15</v>
      </c>
      <c r="I84" s="991">
        <v>-2</v>
      </c>
    </row>
    <row r="85" spans="2:9" ht="20.100000000000001" customHeight="1">
      <c r="B85" s="812" t="s">
        <v>515</v>
      </c>
      <c r="C85" s="27" t="s">
        <v>15</v>
      </c>
      <c r="D85" s="815">
        <v>516</v>
      </c>
      <c r="E85" s="815" t="s">
        <v>15</v>
      </c>
      <c r="F85" s="815">
        <v>2</v>
      </c>
      <c r="G85" s="815" t="s">
        <v>15</v>
      </c>
      <c r="H85" s="815" t="s">
        <v>15</v>
      </c>
      <c r="I85" s="991">
        <v>518</v>
      </c>
    </row>
    <row r="86" spans="2:9" ht="20.100000000000001" customHeight="1">
      <c r="B86" s="812" t="s">
        <v>516</v>
      </c>
      <c r="C86" s="27" t="s">
        <v>15</v>
      </c>
      <c r="D86" s="815">
        <v>107</v>
      </c>
      <c r="E86" s="815" t="s">
        <v>15</v>
      </c>
      <c r="F86" s="815" t="s">
        <v>15</v>
      </c>
      <c r="G86" s="815" t="s">
        <v>15</v>
      </c>
      <c r="H86" s="815" t="s">
        <v>15</v>
      </c>
      <c r="I86" s="991">
        <v>107</v>
      </c>
    </row>
    <row r="87" spans="2:9" ht="20.100000000000001" customHeight="1">
      <c r="B87" s="812" t="s">
        <v>517</v>
      </c>
      <c r="C87" s="27" t="s">
        <v>15</v>
      </c>
      <c r="D87" s="815">
        <v>-6</v>
      </c>
      <c r="E87" s="815" t="s">
        <v>15</v>
      </c>
      <c r="F87" s="815" t="s">
        <v>15</v>
      </c>
      <c r="G87" s="815" t="s">
        <v>15</v>
      </c>
      <c r="H87" s="815" t="s">
        <v>15</v>
      </c>
      <c r="I87" s="991">
        <v>-6</v>
      </c>
    </row>
    <row r="88" spans="2:9" ht="20.100000000000001" customHeight="1">
      <c r="B88" s="814" t="s">
        <v>518</v>
      </c>
      <c r="C88" s="85" t="s">
        <v>15</v>
      </c>
      <c r="D88" s="816">
        <v>-83</v>
      </c>
      <c r="E88" s="816">
        <v>-1</v>
      </c>
      <c r="F88" s="816">
        <v>-110</v>
      </c>
      <c r="G88" s="816">
        <v>-14</v>
      </c>
      <c r="H88" s="816" t="s">
        <v>15</v>
      </c>
      <c r="I88" s="1008">
        <v>-208</v>
      </c>
    </row>
    <row r="89" spans="2:9" ht="20.100000000000001" customHeight="1">
      <c r="B89" s="1007" t="s">
        <v>536</v>
      </c>
      <c r="C89" s="962" t="s">
        <v>15</v>
      </c>
      <c r="D89" s="741">
        <v>2182</v>
      </c>
      <c r="E89" s="741">
        <v>73</v>
      </c>
      <c r="F89" s="741">
        <v>1219</v>
      </c>
      <c r="G89" s="741">
        <v>236</v>
      </c>
      <c r="H89" s="741" t="s">
        <v>15</v>
      </c>
      <c r="I89" s="989">
        <v>3710</v>
      </c>
    </row>
    <row r="90" spans="2:9" ht="20.100000000000001" customHeight="1">
      <c r="B90" s="812" t="s">
        <v>514</v>
      </c>
      <c r="C90" s="27" t="s">
        <v>537</v>
      </c>
      <c r="D90" s="815">
        <v>96</v>
      </c>
      <c r="E90" s="815">
        <v>-2</v>
      </c>
      <c r="F90" s="815">
        <v>-10</v>
      </c>
      <c r="G90" s="815">
        <v>-44</v>
      </c>
      <c r="H90" s="815" t="s">
        <v>15</v>
      </c>
      <c r="I90" s="991">
        <v>40</v>
      </c>
    </row>
    <row r="91" spans="2:9" ht="15.75">
      <c r="B91" s="812" t="s">
        <v>515</v>
      </c>
      <c r="C91" s="27" t="s">
        <v>15</v>
      </c>
      <c r="D91" s="815" t="s">
        <v>15</v>
      </c>
      <c r="E91" s="815" t="s">
        <v>15</v>
      </c>
      <c r="F91" s="815" t="s">
        <v>15</v>
      </c>
      <c r="G91" s="815" t="s">
        <v>15</v>
      </c>
      <c r="H91" s="815" t="s">
        <v>15</v>
      </c>
      <c r="I91" s="991" t="s">
        <v>15</v>
      </c>
    </row>
    <row r="92" spans="2:9" ht="20.100000000000001" customHeight="1">
      <c r="B92" s="812" t="s">
        <v>516</v>
      </c>
      <c r="C92" s="27" t="s">
        <v>15</v>
      </c>
      <c r="D92" s="815">
        <v>56</v>
      </c>
      <c r="E92" s="815" t="s">
        <v>15</v>
      </c>
      <c r="F92" s="815" t="s">
        <v>15</v>
      </c>
      <c r="G92" s="815" t="s">
        <v>15</v>
      </c>
      <c r="H92" s="815" t="s">
        <v>15</v>
      </c>
      <c r="I92" s="991">
        <v>56</v>
      </c>
    </row>
    <row r="93" spans="2:9" ht="20.100000000000001" customHeight="1">
      <c r="B93" s="812" t="s">
        <v>517</v>
      </c>
      <c r="C93" s="27" t="s">
        <v>15</v>
      </c>
      <c r="D93" s="815">
        <v>-12</v>
      </c>
      <c r="E93" s="815" t="s">
        <v>15</v>
      </c>
      <c r="F93" s="815" t="s">
        <v>15</v>
      </c>
      <c r="G93" s="815" t="s">
        <v>15</v>
      </c>
      <c r="H93" s="815" t="s">
        <v>15</v>
      </c>
      <c r="I93" s="991">
        <v>-12</v>
      </c>
    </row>
    <row r="94" spans="2:9" ht="20.100000000000001" customHeight="1">
      <c r="B94" s="814" t="s">
        <v>518</v>
      </c>
      <c r="C94" s="85" t="s">
        <v>15</v>
      </c>
      <c r="D94" s="816">
        <v>-102</v>
      </c>
      <c r="E94" s="816" t="s">
        <v>15</v>
      </c>
      <c r="F94" s="816">
        <v>-88</v>
      </c>
      <c r="G94" s="816">
        <v>-14</v>
      </c>
      <c r="H94" s="816" t="s">
        <v>15</v>
      </c>
      <c r="I94" s="1008">
        <v>-204</v>
      </c>
    </row>
    <row r="95" spans="2:9" ht="20.100000000000001" customHeight="1">
      <c r="B95" s="1007" t="s">
        <v>524</v>
      </c>
      <c r="C95" s="962" t="s">
        <v>15</v>
      </c>
      <c r="D95" s="741">
        <v>2220</v>
      </c>
      <c r="E95" s="741">
        <v>71</v>
      </c>
      <c r="F95" s="741">
        <v>1121</v>
      </c>
      <c r="G95" s="741">
        <v>178</v>
      </c>
      <c r="H95" s="741" t="s">
        <v>15</v>
      </c>
      <c r="I95" s="989">
        <v>3590</v>
      </c>
    </row>
    <row r="96" spans="2:9" ht="20.100000000000001" customHeight="1">
      <c r="B96" s="812" t="s">
        <v>514</v>
      </c>
      <c r="C96" s="27" t="s">
        <v>15</v>
      </c>
      <c r="D96" s="815">
        <v>16</v>
      </c>
      <c r="E96" s="815" t="s">
        <v>15</v>
      </c>
      <c r="F96" s="815">
        <v>68</v>
      </c>
      <c r="G96" s="815">
        <v>-1</v>
      </c>
      <c r="H96" s="815" t="s">
        <v>15</v>
      </c>
      <c r="I96" s="991">
        <v>83</v>
      </c>
    </row>
    <row r="97" spans="2:9" ht="15.75">
      <c r="B97" s="812" t="s">
        <v>515</v>
      </c>
      <c r="C97" s="27" t="s">
        <v>15</v>
      </c>
      <c r="D97" s="815">
        <v>331</v>
      </c>
      <c r="E97" s="815" t="s">
        <v>15</v>
      </c>
      <c r="F97" s="815" t="s">
        <v>15</v>
      </c>
      <c r="G97" s="815" t="s">
        <v>15</v>
      </c>
      <c r="H97" s="815" t="s">
        <v>15</v>
      </c>
      <c r="I97" s="991">
        <v>331</v>
      </c>
    </row>
    <row r="98" spans="2:9" ht="20.100000000000001" customHeight="1">
      <c r="B98" s="812" t="s">
        <v>516</v>
      </c>
      <c r="C98" s="27" t="s">
        <v>15</v>
      </c>
      <c r="D98" s="815" t="s">
        <v>15</v>
      </c>
      <c r="E98" s="815" t="s">
        <v>15</v>
      </c>
      <c r="F98" s="815">
        <v>190</v>
      </c>
      <c r="G98" s="815" t="s">
        <v>15</v>
      </c>
      <c r="H98" s="815" t="s">
        <v>15</v>
      </c>
      <c r="I98" s="991">
        <v>190</v>
      </c>
    </row>
    <row r="99" spans="2:9" ht="20.100000000000001" customHeight="1">
      <c r="B99" s="812" t="s">
        <v>517</v>
      </c>
      <c r="C99" s="27" t="s">
        <v>15</v>
      </c>
      <c r="D99" s="815">
        <v>-59</v>
      </c>
      <c r="E99" s="815" t="s">
        <v>15</v>
      </c>
      <c r="F99" s="815" t="s">
        <v>15</v>
      </c>
      <c r="G99" s="815" t="s">
        <v>15</v>
      </c>
      <c r="H99" s="815" t="s">
        <v>15</v>
      </c>
      <c r="I99" s="991">
        <v>-59</v>
      </c>
    </row>
    <row r="100" spans="2:9" ht="20.100000000000001" customHeight="1">
      <c r="B100" s="814" t="s">
        <v>518</v>
      </c>
      <c r="C100" s="85" t="s">
        <v>15</v>
      </c>
      <c r="D100" s="816">
        <v>-119</v>
      </c>
      <c r="E100" s="816">
        <v>-1</v>
      </c>
      <c r="F100" s="816">
        <v>-87</v>
      </c>
      <c r="G100" s="816">
        <v>-12</v>
      </c>
      <c r="H100" s="816" t="s">
        <v>15</v>
      </c>
      <c r="I100" s="1008">
        <v>-219</v>
      </c>
    </row>
    <row r="101" spans="2:9" ht="20.100000000000001" customHeight="1">
      <c r="B101" s="965" t="s">
        <v>525</v>
      </c>
      <c r="C101" s="916" t="s">
        <v>15</v>
      </c>
      <c r="D101" s="917">
        <v>2389</v>
      </c>
      <c r="E101" s="917">
        <v>70</v>
      </c>
      <c r="F101" s="917">
        <v>1292</v>
      </c>
      <c r="G101" s="917">
        <v>165</v>
      </c>
      <c r="H101" s="917" t="s">
        <v>15</v>
      </c>
      <c r="I101" s="1009">
        <v>3916</v>
      </c>
    </row>
    <row r="102" spans="2:9" ht="20.100000000000001" customHeight="1">
      <c r="C102" s="92"/>
      <c r="D102" s="92"/>
      <c r="E102" s="92"/>
      <c r="F102" s="92"/>
      <c r="G102" s="92"/>
      <c r="H102" s="92"/>
      <c r="I102" s="92"/>
    </row>
    <row r="103" spans="2:9" ht="20.100000000000001" customHeight="1">
      <c r="B103" s="984" t="s">
        <v>532</v>
      </c>
      <c r="C103" s="1524" t="s">
        <v>538</v>
      </c>
      <c r="D103" s="1524"/>
      <c r="E103" s="1524"/>
      <c r="F103" s="1524"/>
      <c r="G103" s="1524"/>
      <c r="H103" s="1524"/>
      <c r="I103" s="1524"/>
    </row>
    <row r="104" spans="2:9" ht="37.5" customHeight="1">
      <c r="B104" s="1010"/>
      <c r="C104" s="987" t="s">
        <v>510</v>
      </c>
      <c r="D104" s="988" t="s">
        <v>446</v>
      </c>
      <c r="E104" s="987" t="s">
        <v>511</v>
      </c>
      <c r="F104" s="987" t="s">
        <v>512</v>
      </c>
      <c r="G104" s="987" t="s">
        <v>459</v>
      </c>
      <c r="H104" s="988" t="s">
        <v>467</v>
      </c>
      <c r="I104" s="988" t="s">
        <v>38</v>
      </c>
    </row>
    <row r="105" spans="2:9" ht="20.100000000000001" customHeight="1">
      <c r="B105" s="1011" t="s">
        <v>539</v>
      </c>
      <c r="C105" s="1012"/>
      <c r="D105" s="1012"/>
      <c r="E105" s="1013"/>
      <c r="F105" s="1013"/>
      <c r="G105" s="1014"/>
      <c r="H105" s="1012"/>
      <c r="I105" s="1015"/>
    </row>
    <row r="106" spans="2:9" ht="20.100000000000001" customHeight="1">
      <c r="B106" s="1007" t="s">
        <v>509</v>
      </c>
      <c r="C106" s="1016">
        <v>2256</v>
      </c>
      <c r="D106" s="1016">
        <v>1065</v>
      </c>
      <c r="E106" s="1017">
        <v>2790</v>
      </c>
      <c r="F106" s="1017">
        <v>2120</v>
      </c>
      <c r="G106" s="1017">
        <v>2172</v>
      </c>
      <c r="H106" s="1017">
        <v>965</v>
      </c>
      <c r="I106" s="1018">
        <v>11368</v>
      </c>
    </row>
    <row r="107" spans="2:9" ht="20.100000000000001" customHeight="1">
      <c r="B107" s="812" t="s">
        <v>503</v>
      </c>
      <c r="C107" s="27">
        <v>2256</v>
      </c>
      <c r="D107" s="27">
        <v>30</v>
      </c>
      <c r="E107" s="815">
        <v>2711</v>
      </c>
      <c r="F107" s="815">
        <v>631</v>
      </c>
      <c r="G107" s="815">
        <v>1770</v>
      </c>
      <c r="H107" s="815">
        <v>965</v>
      </c>
      <c r="I107" s="1019">
        <v>8363</v>
      </c>
    </row>
    <row r="108" spans="2:9" ht="20.100000000000001" customHeight="1">
      <c r="B108" s="814" t="s">
        <v>533</v>
      </c>
      <c r="C108" s="85" t="s">
        <v>15</v>
      </c>
      <c r="D108" s="85">
        <v>1035</v>
      </c>
      <c r="E108" s="816">
        <v>79</v>
      </c>
      <c r="F108" s="816">
        <v>1489</v>
      </c>
      <c r="G108" s="816">
        <v>402</v>
      </c>
      <c r="H108" s="816" t="s">
        <v>15</v>
      </c>
      <c r="I108" s="1020">
        <v>3005</v>
      </c>
    </row>
    <row r="109" spans="2:9" ht="20.100000000000001" customHeight="1">
      <c r="B109" s="1007" t="s">
        <v>540</v>
      </c>
      <c r="C109" s="1016">
        <v>881</v>
      </c>
      <c r="D109" s="1016">
        <v>754</v>
      </c>
      <c r="E109" s="1017">
        <v>1410</v>
      </c>
      <c r="F109" s="1017">
        <v>1891</v>
      </c>
      <c r="G109" s="1017">
        <v>616</v>
      </c>
      <c r="H109" s="1017">
        <v>237</v>
      </c>
      <c r="I109" s="1018">
        <v>5789</v>
      </c>
    </row>
    <row r="110" spans="2:9" ht="20.100000000000001" customHeight="1">
      <c r="B110" s="812" t="s">
        <v>503</v>
      </c>
      <c r="C110" s="27">
        <v>881</v>
      </c>
      <c r="D110" s="27">
        <v>23</v>
      </c>
      <c r="E110" s="815">
        <v>1389</v>
      </c>
      <c r="F110" s="815">
        <v>522</v>
      </c>
      <c r="G110" s="815">
        <v>475</v>
      </c>
      <c r="H110" s="815">
        <v>237</v>
      </c>
      <c r="I110" s="1019">
        <v>3527</v>
      </c>
    </row>
    <row r="111" spans="2:9" ht="20.100000000000001" customHeight="1">
      <c r="B111" s="814" t="s">
        <v>533</v>
      </c>
      <c r="C111" s="85" t="s">
        <v>15</v>
      </c>
      <c r="D111" s="85">
        <v>731</v>
      </c>
      <c r="E111" s="816">
        <v>21</v>
      </c>
      <c r="F111" s="816">
        <v>1369</v>
      </c>
      <c r="G111" s="816">
        <v>141</v>
      </c>
      <c r="H111" s="816" t="s">
        <v>15</v>
      </c>
      <c r="I111" s="1020">
        <v>2262</v>
      </c>
    </row>
    <row r="112" spans="2:9" ht="20.100000000000001" customHeight="1">
      <c r="B112" s="1007" t="s">
        <v>541</v>
      </c>
      <c r="C112" s="1016">
        <v>1375</v>
      </c>
      <c r="D112" s="1016">
        <v>311</v>
      </c>
      <c r="E112" s="1017">
        <v>1380</v>
      </c>
      <c r="F112" s="1017">
        <v>229</v>
      </c>
      <c r="G112" s="1017">
        <v>1556</v>
      </c>
      <c r="H112" s="1017">
        <v>728</v>
      </c>
      <c r="I112" s="1018">
        <v>5579</v>
      </c>
    </row>
    <row r="113" spans="2:9" ht="20.100000000000001" customHeight="1">
      <c r="B113" s="812" t="s">
        <v>503</v>
      </c>
      <c r="C113" s="27">
        <v>1375</v>
      </c>
      <c r="D113" s="27">
        <v>7</v>
      </c>
      <c r="E113" s="815">
        <v>1322</v>
      </c>
      <c r="F113" s="815">
        <v>109</v>
      </c>
      <c r="G113" s="815">
        <v>1295</v>
      </c>
      <c r="H113" s="815">
        <v>728</v>
      </c>
      <c r="I113" s="1019">
        <v>4836</v>
      </c>
    </row>
    <row r="114" spans="2:9" ht="20.100000000000001" customHeight="1">
      <c r="B114" s="1021" t="s">
        <v>533</v>
      </c>
      <c r="C114" s="1022" t="s">
        <v>15</v>
      </c>
      <c r="D114" s="1022">
        <v>304</v>
      </c>
      <c r="E114" s="1023">
        <v>58</v>
      </c>
      <c r="F114" s="1023">
        <v>120</v>
      </c>
      <c r="G114" s="1023">
        <v>261</v>
      </c>
      <c r="H114" s="1023" t="s">
        <v>15</v>
      </c>
      <c r="I114" s="1024">
        <v>743</v>
      </c>
    </row>
    <row r="115" spans="2:9" ht="20.100000000000001" customHeight="1">
      <c r="B115" s="1025" t="s">
        <v>542</v>
      </c>
      <c r="C115" s="1026"/>
      <c r="D115" s="1026"/>
      <c r="E115" s="1027"/>
      <c r="F115" s="1027"/>
      <c r="G115" s="1028"/>
      <c r="H115" s="1026"/>
      <c r="I115" s="1029"/>
    </row>
    <row r="116" spans="2:9" ht="20.100000000000001" customHeight="1">
      <c r="B116" s="1030" t="s">
        <v>509</v>
      </c>
      <c r="C116" s="1031">
        <v>2287</v>
      </c>
      <c r="D116" s="1031">
        <v>1670</v>
      </c>
      <c r="E116" s="1032">
        <v>2490</v>
      </c>
      <c r="F116" s="1032">
        <v>1925</v>
      </c>
      <c r="G116" s="1017">
        <v>2072</v>
      </c>
      <c r="H116" s="1031">
        <v>1082</v>
      </c>
      <c r="I116" s="1033">
        <v>11526</v>
      </c>
    </row>
    <row r="117" spans="2:9" ht="20.100000000000001" customHeight="1">
      <c r="B117" s="812" t="s">
        <v>503</v>
      </c>
      <c r="C117" s="27">
        <v>2287</v>
      </c>
      <c r="D117" s="27">
        <v>28</v>
      </c>
      <c r="E117" s="815">
        <v>2414</v>
      </c>
      <c r="F117" s="815">
        <v>590</v>
      </c>
      <c r="G117" s="815">
        <v>1824</v>
      </c>
      <c r="H117" s="27">
        <v>1082</v>
      </c>
      <c r="I117" s="1019">
        <v>8225</v>
      </c>
    </row>
    <row r="118" spans="2:9" ht="20.100000000000001" customHeight="1">
      <c r="B118" s="1034" t="s">
        <v>533</v>
      </c>
      <c r="C118" s="1035" t="s">
        <v>15</v>
      </c>
      <c r="D118" s="1035">
        <v>1642</v>
      </c>
      <c r="E118" s="677">
        <v>76</v>
      </c>
      <c r="F118" s="677">
        <v>1335</v>
      </c>
      <c r="G118" s="677">
        <v>248</v>
      </c>
      <c r="H118" s="1035" t="s">
        <v>15</v>
      </c>
      <c r="I118" s="1036">
        <v>3301</v>
      </c>
    </row>
    <row r="119" spans="2:9" ht="20.100000000000001" customHeight="1">
      <c r="B119" s="1007" t="s">
        <v>540</v>
      </c>
      <c r="C119" s="962">
        <v>1080</v>
      </c>
      <c r="D119" s="962">
        <v>783</v>
      </c>
      <c r="E119" s="741">
        <v>1316</v>
      </c>
      <c r="F119" s="741">
        <v>1730</v>
      </c>
      <c r="G119" s="741">
        <v>540</v>
      </c>
      <c r="H119" s="962">
        <v>225</v>
      </c>
      <c r="I119" s="1037">
        <v>5674</v>
      </c>
    </row>
    <row r="120" spans="2:9" ht="20.100000000000001" customHeight="1">
      <c r="B120" s="812" t="s">
        <v>503</v>
      </c>
      <c r="C120" s="27">
        <v>1080</v>
      </c>
      <c r="D120" s="27">
        <v>21</v>
      </c>
      <c r="E120" s="815">
        <v>1298</v>
      </c>
      <c r="F120" s="815">
        <v>484</v>
      </c>
      <c r="G120" s="815">
        <v>452</v>
      </c>
      <c r="H120" s="27">
        <v>225</v>
      </c>
      <c r="I120" s="1019">
        <v>3560</v>
      </c>
    </row>
    <row r="121" spans="2:9" ht="20.100000000000001" customHeight="1">
      <c r="B121" s="814" t="s">
        <v>533</v>
      </c>
      <c r="C121" s="85" t="s">
        <v>15</v>
      </c>
      <c r="D121" s="85">
        <v>762</v>
      </c>
      <c r="E121" s="816">
        <v>18</v>
      </c>
      <c r="F121" s="816">
        <v>1246</v>
      </c>
      <c r="G121" s="816">
        <v>88</v>
      </c>
      <c r="H121" s="85" t="s">
        <v>15</v>
      </c>
      <c r="I121" s="1020">
        <v>2114</v>
      </c>
    </row>
    <row r="122" spans="2:9" ht="20.100000000000001" customHeight="1">
      <c r="B122" s="1007" t="s">
        <v>541</v>
      </c>
      <c r="C122" s="962">
        <v>1207</v>
      </c>
      <c r="D122" s="962">
        <v>887</v>
      </c>
      <c r="E122" s="741">
        <v>1174</v>
      </c>
      <c r="F122" s="741">
        <v>195</v>
      </c>
      <c r="G122" s="741">
        <v>1532</v>
      </c>
      <c r="H122" s="962">
        <v>857</v>
      </c>
      <c r="I122" s="1037">
        <v>5852</v>
      </c>
    </row>
    <row r="123" spans="2:9" ht="20.100000000000001" customHeight="1">
      <c r="B123" s="812" t="s">
        <v>503</v>
      </c>
      <c r="C123" s="27">
        <v>1207</v>
      </c>
      <c r="D123" s="27">
        <v>7</v>
      </c>
      <c r="E123" s="815">
        <v>1116</v>
      </c>
      <c r="F123" s="815">
        <v>106</v>
      </c>
      <c r="G123" s="815">
        <v>1372</v>
      </c>
      <c r="H123" s="815">
        <v>857</v>
      </c>
      <c r="I123" s="1019">
        <v>4665</v>
      </c>
    </row>
    <row r="124" spans="2:9" ht="20.100000000000001" customHeight="1">
      <c r="B124" s="1021" t="s">
        <v>533</v>
      </c>
      <c r="C124" s="1022" t="s">
        <v>15</v>
      </c>
      <c r="D124" s="1022">
        <v>880</v>
      </c>
      <c r="E124" s="1023">
        <v>58</v>
      </c>
      <c r="F124" s="1023">
        <v>89</v>
      </c>
      <c r="G124" s="1023">
        <v>160</v>
      </c>
      <c r="H124" s="1023" t="s">
        <v>15</v>
      </c>
      <c r="I124" s="1024">
        <v>1187</v>
      </c>
    </row>
    <row r="125" spans="2:9" ht="20.100000000000001" customHeight="1">
      <c r="B125" s="1025" t="s">
        <v>543</v>
      </c>
      <c r="C125" s="1026"/>
      <c r="D125" s="1026"/>
      <c r="E125" s="1027"/>
      <c r="F125" s="1027"/>
      <c r="G125" s="1028"/>
      <c r="H125" s="1026"/>
      <c r="I125" s="1029"/>
    </row>
    <row r="126" spans="2:9" ht="20.100000000000001" customHeight="1">
      <c r="B126" s="1030" t="s">
        <v>509</v>
      </c>
      <c r="C126" s="1031">
        <v>1965</v>
      </c>
      <c r="D126" s="1031">
        <v>2211</v>
      </c>
      <c r="E126" s="1032">
        <v>2397</v>
      </c>
      <c r="F126" s="1032">
        <v>1776</v>
      </c>
      <c r="G126" s="1017">
        <v>2124</v>
      </c>
      <c r="H126" s="1031">
        <v>1050</v>
      </c>
      <c r="I126" s="1033">
        <v>11523</v>
      </c>
    </row>
    <row r="127" spans="2:9" ht="20.100000000000001" customHeight="1">
      <c r="B127" s="812" t="s">
        <v>503</v>
      </c>
      <c r="C127" s="27">
        <v>1965</v>
      </c>
      <c r="D127" s="27">
        <v>29</v>
      </c>
      <c r="E127" s="815">
        <v>2324</v>
      </c>
      <c r="F127" s="815">
        <v>557</v>
      </c>
      <c r="G127" s="815">
        <v>1888</v>
      </c>
      <c r="H127" s="27">
        <v>1050</v>
      </c>
      <c r="I127" s="1019">
        <v>7813</v>
      </c>
    </row>
    <row r="128" spans="2:9" ht="20.100000000000001" customHeight="1">
      <c r="B128" s="1034" t="s">
        <v>533</v>
      </c>
      <c r="C128" s="1035" t="s">
        <v>15</v>
      </c>
      <c r="D128" s="1035">
        <v>2182</v>
      </c>
      <c r="E128" s="677">
        <v>73</v>
      </c>
      <c r="F128" s="677">
        <v>1219</v>
      </c>
      <c r="G128" s="677">
        <v>236</v>
      </c>
      <c r="H128" s="1035" t="s">
        <v>15</v>
      </c>
      <c r="I128" s="1036">
        <v>3710</v>
      </c>
    </row>
    <row r="129" spans="2:9" ht="20.100000000000001" customHeight="1">
      <c r="B129" s="1007" t="s">
        <v>540</v>
      </c>
      <c r="C129" s="962">
        <v>991</v>
      </c>
      <c r="D129" s="962">
        <v>1067</v>
      </c>
      <c r="E129" s="741">
        <v>1321</v>
      </c>
      <c r="F129" s="741">
        <v>1593</v>
      </c>
      <c r="G129" s="741">
        <v>535</v>
      </c>
      <c r="H129" s="962">
        <v>199</v>
      </c>
      <c r="I129" s="1037">
        <v>5706</v>
      </c>
    </row>
    <row r="130" spans="2:9" ht="20.100000000000001" customHeight="1">
      <c r="B130" s="812" t="s">
        <v>503</v>
      </c>
      <c r="C130" s="27">
        <v>991</v>
      </c>
      <c r="D130" s="27">
        <v>18</v>
      </c>
      <c r="E130" s="815">
        <v>1304</v>
      </c>
      <c r="F130" s="815">
        <v>467</v>
      </c>
      <c r="G130" s="815">
        <v>450</v>
      </c>
      <c r="H130" s="27">
        <v>199</v>
      </c>
      <c r="I130" s="1019">
        <v>3429</v>
      </c>
    </row>
    <row r="131" spans="2:9" ht="20.100000000000001" customHeight="1">
      <c r="B131" s="814" t="s">
        <v>533</v>
      </c>
      <c r="C131" s="85" t="s">
        <v>15</v>
      </c>
      <c r="D131" s="85">
        <v>1049</v>
      </c>
      <c r="E131" s="816">
        <v>17</v>
      </c>
      <c r="F131" s="816">
        <v>1126</v>
      </c>
      <c r="G131" s="816">
        <v>85</v>
      </c>
      <c r="H131" s="85" t="s">
        <v>15</v>
      </c>
      <c r="I131" s="1020">
        <v>2277</v>
      </c>
    </row>
    <row r="132" spans="2:9" ht="20.100000000000001" customHeight="1">
      <c r="B132" s="1007" t="s">
        <v>541</v>
      </c>
      <c r="C132" s="962">
        <v>974</v>
      </c>
      <c r="D132" s="962">
        <v>1144</v>
      </c>
      <c r="E132" s="741">
        <v>1076</v>
      </c>
      <c r="F132" s="741">
        <v>183</v>
      </c>
      <c r="G132" s="741">
        <v>1589</v>
      </c>
      <c r="H132" s="962">
        <v>851</v>
      </c>
      <c r="I132" s="1037">
        <v>5817</v>
      </c>
    </row>
    <row r="133" spans="2:9" ht="20.100000000000001" customHeight="1">
      <c r="B133" s="812" t="s">
        <v>503</v>
      </c>
      <c r="C133" s="27">
        <v>974</v>
      </c>
      <c r="D133" s="27">
        <v>11</v>
      </c>
      <c r="E133" s="815">
        <v>1020</v>
      </c>
      <c r="F133" s="815">
        <v>90</v>
      </c>
      <c r="G133" s="815">
        <v>1438</v>
      </c>
      <c r="H133" s="815">
        <v>851</v>
      </c>
      <c r="I133" s="1019">
        <v>4384</v>
      </c>
    </row>
    <row r="134" spans="2:9" ht="20.100000000000001" customHeight="1">
      <c r="B134" s="1021" t="s">
        <v>533</v>
      </c>
      <c r="C134" s="1022" t="s">
        <v>15</v>
      </c>
      <c r="D134" s="1022">
        <v>1133</v>
      </c>
      <c r="E134" s="1023">
        <v>56</v>
      </c>
      <c r="F134" s="1023">
        <v>93</v>
      </c>
      <c r="G134" s="1023">
        <v>151</v>
      </c>
      <c r="H134" s="1023" t="s">
        <v>15</v>
      </c>
      <c r="I134" s="1024">
        <v>1433</v>
      </c>
    </row>
    <row r="135" spans="2:9" ht="20.100000000000001" customHeight="1">
      <c r="B135" s="1025" t="s">
        <v>544</v>
      </c>
      <c r="C135" s="1026"/>
      <c r="D135" s="1026"/>
      <c r="E135" s="1027"/>
      <c r="F135" s="1027"/>
      <c r="G135" s="1028"/>
      <c r="H135" s="1026"/>
      <c r="I135" s="1029"/>
    </row>
    <row r="136" spans="2:9" ht="20.100000000000001" customHeight="1">
      <c r="B136" s="1030" t="s">
        <v>509</v>
      </c>
      <c r="C136" s="1031">
        <v>1812</v>
      </c>
      <c r="D136" s="1031">
        <v>2245</v>
      </c>
      <c r="E136" s="1032">
        <v>2091</v>
      </c>
      <c r="F136" s="1032">
        <v>2430</v>
      </c>
      <c r="G136" s="1017">
        <v>1977</v>
      </c>
      <c r="H136" s="1031">
        <v>1025</v>
      </c>
      <c r="I136" s="1033">
        <v>11580</v>
      </c>
    </row>
    <row r="137" spans="2:9" ht="20.100000000000001" customHeight="1">
      <c r="B137" s="812" t="s">
        <v>503</v>
      </c>
      <c r="C137" s="27">
        <v>1812</v>
      </c>
      <c r="D137" s="27">
        <v>25</v>
      </c>
      <c r="E137" s="815">
        <v>2020</v>
      </c>
      <c r="F137" s="815">
        <v>1309</v>
      </c>
      <c r="G137" s="815">
        <v>1799</v>
      </c>
      <c r="H137" s="27">
        <v>1025</v>
      </c>
      <c r="I137" s="1019">
        <v>7990</v>
      </c>
    </row>
    <row r="138" spans="2:9" ht="20.100000000000001" customHeight="1">
      <c r="B138" s="1034" t="s">
        <v>533</v>
      </c>
      <c r="C138" s="1035" t="s">
        <v>15</v>
      </c>
      <c r="D138" s="1035">
        <v>2220</v>
      </c>
      <c r="E138" s="677">
        <v>71</v>
      </c>
      <c r="F138" s="677">
        <v>1121</v>
      </c>
      <c r="G138" s="677">
        <v>178</v>
      </c>
      <c r="H138" s="1035" t="s">
        <v>15</v>
      </c>
      <c r="I138" s="1036">
        <v>3590</v>
      </c>
    </row>
    <row r="139" spans="2:9" ht="20.100000000000001" customHeight="1">
      <c r="B139" s="1007" t="s">
        <v>540</v>
      </c>
      <c r="C139" s="962">
        <v>1009</v>
      </c>
      <c r="D139" s="962">
        <v>1070</v>
      </c>
      <c r="E139" s="741">
        <v>1173</v>
      </c>
      <c r="F139" s="741">
        <v>2062</v>
      </c>
      <c r="G139" s="741">
        <v>626</v>
      </c>
      <c r="H139" s="962">
        <v>246</v>
      </c>
      <c r="I139" s="1037">
        <v>6186</v>
      </c>
    </row>
    <row r="140" spans="2:9" ht="20.100000000000001" customHeight="1">
      <c r="B140" s="812" t="s">
        <v>503</v>
      </c>
      <c r="C140" s="27">
        <v>1009</v>
      </c>
      <c r="D140" s="27">
        <v>16</v>
      </c>
      <c r="E140" s="815">
        <v>1161</v>
      </c>
      <c r="F140" s="815">
        <v>1070</v>
      </c>
      <c r="G140" s="815">
        <v>549</v>
      </c>
      <c r="H140" s="27">
        <v>246</v>
      </c>
      <c r="I140" s="1019">
        <v>4051</v>
      </c>
    </row>
    <row r="141" spans="2:9" ht="20.100000000000001" customHeight="1">
      <c r="B141" s="814" t="s">
        <v>533</v>
      </c>
      <c r="C141" s="85" t="s">
        <v>15</v>
      </c>
      <c r="D141" s="85">
        <v>1054</v>
      </c>
      <c r="E141" s="816">
        <v>12</v>
      </c>
      <c r="F141" s="816">
        <v>992</v>
      </c>
      <c r="G141" s="816">
        <v>77</v>
      </c>
      <c r="H141" s="85" t="s">
        <v>15</v>
      </c>
      <c r="I141" s="1020">
        <v>2135</v>
      </c>
    </row>
    <row r="142" spans="2:9" ht="20.100000000000001" customHeight="1">
      <c r="B142" s="1007" t="s">
        <v>541</v>
      </c>
      <c r="C142" s="962">
        <v>803</v>
      </c>
      <c r="D142" s="962">
        <v>1175</v>
      </c>
      <c r="E142" s="741">
        <v>918</v>
      </c>
      <c r="F142" s="741">
        <v>368</v>
      </c>
      <c r="G142" s="741">
        <v>1351</v>
      </c>
      <c r="H142" s="962">
        <v>779</v>
      </c>
      <c r="I142" s="1037">
        <v>5394</v>
      </c>
    </row>
    <row r="143" spans="2:9" ht="20.100000000000001" customHeight="1">
      <c r="B143" s="812" t="s">
        <v>503</v>
      </c>
      <c r="C143" s="27">
        <v>803</v>
      </c>
      <c r="D143" s="27">
        <v>9</v>
      </c>
      <c r="E143" s="815">
        <v>859</v>
      </c>
      <c r="F143" s="815">
        <v>239</v>
      </c>
      <c r="G143" s="815">
        <v>1250</v>
      </c>
      <c r="H143" s="815">
        <v>779</v>
      </c>
      <c r="I143" s="1019">
        <v>3939</v>
      </c>
    </row>
    <row r="144" spans="2:9" ht="20.100000000000001" customHeight="1">
      <c r="B144" s="1021" t="s">
        <v>533</v>
      </c>
      <c r="C144" s="1022" t="s">
        <v>15</v>
      </c>
      <c r="D144" s="1022">
        <v>1166</v>
      </c>
      <c r="E144" s="1023">
        <v>59</v>
      </c>
      <c r="F144" s="1023">
        <v>129</v>
      </c>
      <c r="G144" s="1023">
        <v>101</v>
      </c>
      <c r="H144" s="1023" t="s">
        <v>15</v>
      </c>
      <c r="I144" s="1024">
        <v>1455</v>
      </c>
    </row>
    <row r="145" spans="2:9" ht="20.100000000000001" customHeight="1">
      <c r="B145" s="1038" t="s">
        <v>545</v>
      </c>
      <c r="C145" s="1039"/>
      <c r="D145" s="1039"/>
      <c r="E145" s="1040"/>
      <c r="F145" s="1040"/>
      <c r="G145" s="1041"/>
      <c r="H145" s="1039"/>
      <c r="I145" s="1042"/>
    </row>
    <row r="146" spans="2:9" ht="20.100000000000001" customHeight="1">
      <c r="B146" s="1043" t="s">
        <v>509</v>
      </c>
      <c r="C146" s="916">
        <v>1726</v>
      </c>
      <c r="D146" s="916">
        <v>2400</v>
      </c>
      <c r="E146" s="917">
        <v>1872</v>
      </c>
      <c r="F146" s="917">
        <v>2734</v>
      </c>
      <c r="G146" s="917">
        <v>1804</v>
      </c>
      <c r="H146" s="917">
        <v>982</v>
      </c>
      <c r="I146" s="1044">
        <v>11518</v>
      </c>
    </row>
    <row r="147" spans="2:9" ht="20.100000000000001" customHeight="1">
      <c r="B147" s="812" t="s">
        <v>503</v>
      </c>
      <c r="C147" s="27">
        <v>1726</v>
      </c>
      <c r="D147" s="27">
        <v>11</v>
      </c>
      <c r="E147" s="815">
        <v>1802</v>
      </c>
      <c r="F147" s="815">
        <v>1442</v>
      </c>
      <c r="G147" s="815">
        <v>1639</v>
      </c>
      <c r="H147" s="815">
        <v>982</v>
      </c>
      <c r="I147" s="1019">
        <v>7602</v>
      </c>
    </row>
    <row r="148" spans="2:9" ht="20.100000000000001" customHeight="1">
      <c r="B148" s="814" t="s">
        <v>533</v>
      </c>
      <c r="C148" s="85" t="s">
        <v>15</v>
      </c>
      <c r="D148" s="85">
        <v>2389</v>
      </c>
      <c r="E148" s="816">
        <v>70</v>
      </c>
      <c r="F148" s="816">
        <v>1292</v>
      </c>
      <c r="G148" s="816">
        <v>165</v>
      </c>
      <c r="H148" s="816" t="s">
        <v>15</v>
      </c>
      <c r="I148" s="1020">
        <v>3916</v>
      </c>
    </row>
    <row r="149" spans="2:9" ht="20.100000000000001" customHeight="1">
      <c r="B149" s="965" t="s">
        <v>540</v>
      </c>
      <c r="C149" s="916">
        <v>1025</v>
      </c>
      <c r="D149" s="916">
        <v>1017</v>
      </c>
      <c r="E149" s="917">
        <v>1141</v>
      </c>
      <c r="F149" s="917">
        <v>2281</v>
      </c>
      <c r="G149" s="917">
        <v>979</v>
      </c>
      <c r="H149" s="917">
        <v>224</v>
      </c>
      <c r="I149" s="1044">
        <v>6667</v>
      </c>
    </row>
    <row r="150" spans="2:9" ht="20.100000000000001" customHeight="1">
      <c r="B150" s="812" t="s">
        <v>503</v>
      </c>
      <c r="C150" s="27">
        <v>1025</v>
      </c>
      <c r="D150" s="27">
        <v>7</v>
      </c>
      <c r="E150" s="815">
        <v>1132</v>
      </c>
      <c r="F150" s="815">
        <v>1158</v>
      </c>
      <c r="G150" s="815">
        <v>897</v>
      </c>
      <c r="H150" s="815">
        <v>224</v>
      </c>
      <c r="I150" s="1019">
        <v>4443</v>
      </c>
    </row>
    <row r="151" spans="2:9" ht="20.100000000000001" customHeight="1">
      <c r="B151" s="814" t="s">
        <v>533</v>
      </c>
      <c r="C151" s="85" t="s">
        <v>15</v>
      </c>
      <c r="D151" s="85">
        <v>1010</v>
      </c>
      <c r="E151" s="816">
        <v>9</v>
      </c>
      <c r="F151" s="816">
        <v>1123</v>
      </c>
      <c r="G151" s="816">
        <v>82</v>
      </c>
      <c r="H151" s="816" t="s">
        <v>15</v>
      </c>
      <c r="I151" s="1020">
        <v>2224</v>
      </c>
    </row>
    <row r="152" spans="2:9" ht="20.100000000000001" customHeight="1">
      <c r="B152" s="965" t="s">
        <v>541</v>
      </c>
      <c r="C152" s="916">
        <v>701</v>
      </c>
      <c r="D152" s="916">
        <v>1383</v>
      </c>
      <c r="E152" s="917">
        <v>731</v>
      </c>
      <c r="F152" s="917">
        <v>453</v>
      </c>
      <c r="G152" s="917">
        <v>825</v>
      </c>
      <c r="H152" s="917">
        <v>758</v>
      </c>
      <c r="I152" s="1044">
        <v>4851</v>
      </c>
    </row>
    <row r="153" spans="2:9" ht="20.100000000000001" customHeight="1">
      <c r="B153" s="812" t="s">
        <v>503</v>
      </c>
      <c r="C153" s="27">
        <v>701</v>
      </c>
      <c r="D153" s="27">
        <v>4</v>
      </c>
      <c r="E153" s="815">
        <v>670</v>
      </c>
      <c r="F153" s="815">
        <v>284</v>
      </c>
      <c r="G153" s="815">
        <v>742</v>
      </c>
      <c r="H153" s="815">
        <v>758</v>
      </c>
      <c r="I153" s="1019">
        <v>3159</v>
      </c>
    </row>
    <row r="154" spans="2:9" ht="20.100000000000001" customHeight="1">
      <c r="B154" s="1021" t="s">
        <v>533</v>
      </c>
      <c r="C154" s="1022" t="s">
        <v>15</v>
      </c>
      <c r="D154" s="1022">
        <v>1379</v>
      </c>
      <c r="E154" s="1023">
        <v>61</v>
      </c>
      <c r="F154" s="1023">
        <v>169</v>
      </c>
      <c r="G154" s="1023">
        <v>83</v>
      </c>
      <c r="H154" s="1023" t="s">
        <v>15</v>
      </c>
      <c r="I154" s="1024">
        <v>1692</v>
      </c>
    </row>
    <row r="156" spans="2:9" ht="20.100000000000001" customHeight="1">
      <c r="B156" s="156"/>
      <c r="C156" s="156"/>
      <c r="D156" s="156"/>
      <c r="E156" s="156"/>
      <c r="F156" s="156"/>
      <c r="G156" s="156"/>
      <c r="H156" s="156"/>
      <c r="I156" s="156"/>
    </row>
  </sheetData>
  <mergeCells count="6">
    <mergeCell ref="C103:I103"/>
    <mergeCell ref="B2:M2"/>
    <mergeCell ref="C22:I22"/>
    <mergeCell ref="C29:I29"/>
    <mergeCell ref="B62:C62"/>
    <mergeCell ref="C69:I69"/>
  </mergeCells>
  <pageMargins left="0.74803149606299213" right="0.74803149606299213" top="0.98425196850393704" bottom="0.98425196850393704" header="0.51181102362204722" footer="0.51181102362204722"/>
  <pageSetup paperSize="9" scale="46" fitToHeight="3" orientation="portrait" horizontalDpi="4294967292" verticalDpi="4294967292" r:id="rId1"/>
  <rowBreaks count="2" manualBreakCount="2">
    <brk id="68" max="16383" man="1"/>
    <brk id="101" max="16383" man="1"/>
  </rowBreaks>
  <drawing r:id="rId2"/>
</worksheet>
</file>

<file path=xl/worksheets/sheet42.xml><?xml version="1.0" encoding="utf-8"?>
<worksheet xmlns="http://schemas.openxmlformats.org/spreadsheetml/2006/main" xmlns:r="http://schemas.openxmlformats.org/officeDocument/2006/relationships">
  <sheetPr>
    <tabColor rgb="FF92D050"/>
  </sheetPr>
  <dimension ref="B2:L135"/>
  <sheetViews>
    <sheetView showGridLines="0" view="pageBreakPreview" topLeftCell="A115" zoomScale="120" zoomScaleNormal="120" zoomScaleSheetLayoutView="85" zoomScalePageLayoutView="120" workbookViewId="0">
      <selection activeCell="L13" sqref="L13"/>
    </sheetView>
  </sheetViews>
  <sheetFormatPr defaultColWidth="10.875" defaultRowHeight="20.100000000000001" customHeight="1"/>
  <cols>
    <col min="1" max="1" width="5.5" style="903" customWidth="1"/>
    <col min="2" max="2" width="39.375" style="903" customWidth="1"/>
    <col min="3" max="16384" width="10.875" style="903"/>
  </cols>
  <sheetData>
    <row r="2" spans="2:9" ht="20.100000000000001" customHeight="1">
      <c r="B2" s="1496" t="str">
        <f>UPPER("Changes in oil reserves")</f>
        <v>CHANGES IN OIL RESERVES</v>
      </c>
      <c r="C2" s="1496"/>
      <c r="D2" s="1496"/>
      <c r="E2" s="1496"/>
      <c r="F2" s="1496"/>
      <c r="G2" s="1496"/>
      <c r="H2" s="1496"/>
    </row>
    <row r="3" spans="2:9" ht="20.100000000000001" customHeight="1">
      <c r="B3" s="904"/>
    </row>
    <row r="4" spans="2:9" ht="20.100000000000001" customHeight="1">
      <c r="B4" s="1527" t="s">
        <v>546</v>
      </c>
      <c r="C4" s="1527"/>
      <c r="D4" s="1527"/>
      <c r="E4" s="1527"/>
      <c r="F4" s="1527"/>
      <c r="G4" s="1527"/>
      <c r="H4" s="1527"/>
    </row>
    <row r="5" spans="2:9" ht="20.100000000000001" customHeight="1">
      <c r="B5" s="1527"/>
      <c r="C5" s="1527"/>
      <c r="D5" s="1527"/>
      <c r="E5" s="1527"/>
      <c r="F5" s="1527"/>
      <c r="G5" s="1527"/>
      <c r="H5" s="1527"/>
    </row>
    <row r="6" spans="2:9" ht="20.100000000000001" customHeight="1">
      <c r="B6" s="978"/>
      <c r="C6" s="978"/>
      <c r="D6" s="978"/>
      <c r="E6" s="978"/>
      <c r="F6" s="978"/>
    </row>
    <row r="7" spans="2:9" ht="20.100000000000001" customHeight="1">
      <c r="B7" s="984" t="s">
        <v>547</v>
      </c>
      <c r="C7" s="1524" t="s">
        <v>503</v>
      </c>
      <c r="D7" s="1524"/>
      <c r="E7" s="1524"/>
      <c r="F7" s="1524"/>
      <c r="G7" s="1524"/>
      <c r="H7" s="1524"/>
      <c r="I7" s="1524"/>
    </row>
    <row r="8" spans="2:9" ht="39.950000000000003" customHeight="1">
      <c r="B8" s="986" t="s">
        <v>509</v>
      </c>
      <c r="C8" s="987" t="s">
        <v>510</v>
      </c>
      <c r="D8" s="988" t="s">
        <v>446</v>
      </c>
      <c r="E8" s="987" t="s">
        <v>511</v>
      </c>
      <c r="F8" s="987" t="s">
        <v>512</v>
      </c>
      <c r="G8" s="987" t="s">
        <v>459</v>
      </c>
      <c r="H8" s="988" t="s">
        <v>467</v>
      </c>
      <c r="I8" s="988" t="s">
        <v>38</v>
      </c>
    </row>
    <row r="9" spans="2:9" ht="20.100000000000001" customHeight="1">
      <c r="B9" s="1007" t="s">
        <v>534</v>
      </c>
      <c r="C9" s="1016">
        <v>1269</v>
      </c>
      <c r="D9" s="1017">
        <v>20</v>
      </c>
      <c r="E9" s="1017">
        <v>1899</v>
      </c>
      <c r="F9" s="1017">
        <v>377</v>
      </c>
      <c r="G9" s="1017">
        <v>73</v>
      </c>
      <c r="H9" s="1017">
        <v>96</v>
      </c>
      <c r="I9" s="1045">
        <v>3734</v>
      </c>
    </row>
    <row r="10" spans="2:9" ht="20.100000000000001" customHeight="1">
      <c r="B10" s="812" t="s">
        <v>514</v>
      </c>
      <c r="C10" s="27">
        <v>17</v>
      </c>
      <c r="D10" s="815">
        <v>7</v>
      </c>
      <c r="E10" s="815">
        <v>49</v>
      </c>
      <c r="F10" s="815">
        <v>14</v>
      </c>
      <c r="G10" s="815">
        <v>10</v>
      </c>
      <c r="H10" s="815">
        <v>6</v>
      </c>
      <c r="I10" s="991">
        <v>103</v>
      </c>
    </row>
    <row r="11" spans="2:9" ht="20.100000000000001" customHeight="1">
      <c r="B11" s="812" t="s">
        <v>515</v>
      </c>
      <c r="C11" s="27">
        <v>27</v>
      </c>
      <c r="D11" s="815">
        <v>3</v>
      </c>
      <c r="E11" s="815">
        <v>148</v>
      </c>
      <c r="F11" s="815">
        <v>28</v>
      </c>
      <c r="G11" s="815">
        <v>8</v>
      </c>
      <c r="H11" s="815">
        <v>3</v>
      </c>
      <c r="I11" s="991">
        <v>217</v>
      </c>
    </row>
    <row r="12" spans="2:9" ht="20.100000000000001" customHeight="1">
      <c r="B12" s="812" t="s">
        <v>516</v>
      </c>
      <c r="C12" s="27">
        <v>7</v>
      </c>
      <c r="D12" s="815" t="s">
        <v>15</v>
      </c>
      <c r="E12" s="815" t="s">
        <v>15</v>
      </c>
      <c r="F12" s="815" t="s">
        <v>15</v>
      </c>
      <c r="G12" s="815" t="s">
        <v>15</v>
      </c>
      <c r="H12" s="815" t="s">
        <v>15</v>
      </c>
      <c r="I12" s="991">
        <v>7</v>
      </c>
    </row>
    <row r="13" spans="2:9" ht="20.100000000000001" customHeight="1">
      <c r="B13" s="812" t="s">
        <v>517</v>
      </c>
      <c r="C13" s="27">
        <v>-32</v>
      </c>
      <c r="D13" s="815" t="s">
        <v>15</v>
      </c>
      <c r="E13" s="815">
        <v>-45</v>
      </c>
      <c r="F13" s="815" t="s">
        <v>15</v>
      </c>
      <c r="G13" s="815">
        <v>-2</v>
      </c>
      <c r="H13" s="815" t="s">
        <v>15</v>
      </c>
      <c r="I13" s="991">
        <v>-79</v>
      </c>
    </row>
    <row r="14" spans="2:9" ht="20.100000000000001" customHeight="1">
      <c r="B14" s="814" t="s">
        <v>518</v>
      </c>
      <c r="C14" s="85">
        <v>-74</v>
      </c>
      <c r="D14" s="816">
        <v>-3</v>
      </c>
      <c r="E14" s="816">
        <v>-185</v>
      </c>
      <c r="F14" s="816">
        <v>-45</v>
      </c>
      <c r="G14" s="816">
        <v>-12</v>
      </c>
      <c r="H14" s="816">
        <v>-10</v>
      </c>
      <c r="I14" s="1008">
        <v>-329</v>
      </c>
    </row>
    <row r="15" spans="2:9" ht="20.100000000000001" customHeight="1">
      <c r="B15" s="1007" t="s">
        <v>519</v>
      </c>
      <c r="C15" s="1016">
        <v>1214</v>
      </c>
      <c r="D15" s="1017">
        <v>27</v>
      </c>
      <c r="E15" s="1017">
        <v>1866</v>
      </c>
      <c r="F15" s="1017">
        <v>374</v>
      </c>
      <c r="G15" s="1017">
        <v>77</v>
      </c>
      <c r="H15" s="1017">
        <v>95</v>
      </c>
      <c r="I15" s="1045">
        <v>3653</v>
      </c>
    </row>
    <row r="16" spans="2:9" ht="20.100000000000001" customHeight="1">
      <c r="B16" s="812" t="s">
        <v>514</v>
      </c>
      <c r="C16" s="27">
        <v>3</v>
      </c>
      <c r="D16" s="815" t="s">
        <v>15</v>
      </c>
      <c r="E16" s="815">
        <v>48</v>
      </c>
      <c r="F16" s="815">
        <v>9</v>
      </c>
      <c r="G16" s="815">
        <v>7</v>
      </c>
      <c r="H16" s="815">
        <v>91</v>
      </c>
      <c r="I16" s="991">
        <v>158</v>
      </c>
    </row>
    <row r="17" spans="2:9" ht="20.100000000000001" customHeight="1">
      <c r="B17" s="812" t="s">
        <v>515</v>
      </c>
      <c r="C17" s="27">
        <v>26</v>
      </c>
      <c r="D17" s="815">
        <v>1</v>
      </c>
      <c r="E17" s="815">
        <v>18</v>
      </c>
      <c r="F17" s="815">
        <v>2</v>
      </c>
      <c r="G17" s="815">
        <v>20</v>
      </c>
      <c r="H17" s="815">
        <v>1</v>
      </c>
      <c r="I17" s="991">
        <v>68</v>
      </c>
    </row>
    <row r="18" spans="2:9" ht="20.100000000000001" customHeight="1">
      <c r="B18" s="812" t="s">
        <v>516</v>
      </c>
      <c r="C18" s="27" t="s">
        <v>15</v>
      </c>
      <c r="D18" s="815" t="s">
        <v>15</v>
      </c>
      <c r="E18" s="815" t="s">
        <v>15</v>
      </c>
      <c r="F18" s="815" t="s">
        <v>15</v>
      </c>
      <c r="G18" s="815" t="s">
        <v>15</v>
      </c>
      <c r="H18" s="815">
        <v>34</v>
      </c>
      <c r="I18" s="991">
        <v>34</v>
      </c>
    </row>
    <row r="19" spans="2:9" ht="20.100000000000001" customHeight="1">
      <c r="B19" s="812" t="s">
        <v>517</v>
      </c>
      <c r="C19" s="27">
        <v>-49</v>
      </c>
      <c r="D19" s="815" t="s">
        <v>15</v>
      </c>
      <c r="E19" s="815" t="s">
        <v>15</v>
      </c>
      <c r="F19" s="815" t="s">
        <v>15</v>
      </c>
      <c r="G19" s="815">
        <v>-6</v>
      </c>
      <c r="H19" s="815" t="s">
        <v>15</v>
      </c>
      <c r="I19" s="991">
        <v>-55</v>
      </c>
    </row>
    <row r="20" spans="2:9" ht="20.100000000000001" customHeight="1">
      <c r="B20" s="814" t="s">
        <v>518</v>
      </c>
      <c r="C20" s="85">
        <v>-63</v>
      </c>
      <c r="D20" s="816">
        <v>-3</v>
      </c>
      <c r="E20" s="816">
        <v>-174</v>
      </c>
      <c r="F20" s="816">
        <v>-40</v>
      </c>
      <c r="G20" s="816">
        <v>-12</v>
      </c>
      <c r="H20" s="816">
        <v>-10</v>
      </c>
      <c r="I20" s="1008">
        <v>-302</v>
      </c>
    </row>
    <row r="21" spans="2:9" ht="20.100000000000001" customHeight="1">
      <c r="B21" s="1007" t="s">
        <v>535</v>
      </c>
      <c r="C21" s="1016">
        <v>1131</v>
      </c>
      <c r="D21" s="1017">
        <v>25</v>
      </c>
      <c r="E21" s="1017">
        <v>1758</v>
      </c>
      <c r="F21" s="1017">
        <v>345</v>
      </c>
      <c r="G21" s="1017">
        <v>86</v>
      </c>
      <c r="H21" s="1017">
        <v>211</v>
      </c>
      <c r="I21" s="1045">
        <v>3556</v>
      </c>
    </row>
    <row r="22" spans="2:9" ht="17.25" customHeight="1">
      <c r="B22" s="812" t="s">
        <v>514</v>
      </c>
      <c r="C22" s="27">
        <v>13</v>
      </c>
      <c r="D22" s="815">
        <v>4</v>
      </c>
      <c r="E22" s="815">
        <v>27</v>
      </c>
      <c r="F22" s="815">
        <v>11</v>
      </c>
      <c r="G22" s="815">
        <v>3</v>
      </c>
      <c r="H22" s="815">
        <v>5</v>
      </c>
      <c r="I22" s="991">
        <v>63</v>
      </c>
    </row>
    <row r="23" spans="2:9" ht="20.100000000000001" customHeight="1">
      <c r="B23" s="812" t="s">
        <v>515</v>
      </c>
      <c r="C23" s="27">
        <v>3</v>
      </c>
      <c r="D23" s="815" t="s">
        <v>15</v>
      </c>
      <c r="E23" s="815">
        <v>101</v>
      </c>
      <c r="F23" s="815">
        <v>3</v>
      </c>
      <c r="G23" s="815">
        <v>14</v>
      </c>
      <c r="H23" s="815">
        <v>2</v>
      </c>
      <c r="I23" s="991">
        <v>123</v>
      </c>
    </row>
    <row r="24" spans="2:9" ht="20.100000000000001" customHeight="1">
      <c r="B24" s="812" t="s">
        <v>516</v>
      </c>
      <c r="C24" s="27" t="s">
        <v>15</v>
      </c>
      <c r="D24" s="815" t="s">
        <v>15</v>
      </c>
      <c r="E24" s="815" t="s">
        <v>15</v>
      </c>
      <c r="F24" s="815" t="s">
        <v>15</v>
      </c>
      <c r="G24" s="815" t="s">
        <v>15</v>
      </c>
      <c r="H24" s="815" t="s">
        <v>15</v>
      </c>
      <c r="I24" s="991" t="s">
        <v>15</v>
      </c>
    </row>
    <row r="25" spans="2:9" ht="20.100000000000001" customHeight="1">
      <c r="B25" s="812" t="s">
        <v>517</v>
      </c>
      <c r="C25" s="27">
        <v>-43</v>
      </c>
      <c r="D25" s="815" t="s">
        <v>15</v>
      </c>
      <c r="E25" s="815">
        <v>-20</v>
      </c>
      <c r="F25" s="815" t="s">
        <v>15</v>
      </c>
      <c r="G25" s="815" t="s">
        <v>15</v>
      </c>
      <c r="H25" s="815" t="s">
        <v>15</v>
      </c>
      <c r="I25" s="991">
        <v>-63</v>
      </c>
    </row>
    <row r="26" spans="2:9" ht="20.100000000000001" customHeight="1">
      <c r="B26" s="814" t="s">
        <v>518</v>
      </c>
      <c r="C26" s="85">
        <v>-61</v>
      </c>
      <c r="D26" s="816">
        <v>-3</v>
      </c>
      <c r="E26" s="816">
        <v>-178</v>
      </c>
      <c r="F26" s="816">
        <v>-32</v>
      </c>
      <c r="G26" s="816">
        <v>-15</v>
      </c>
      <c r="H26" s="816">
        <v>-11</v>
      </c>
      <c r="I26" s="1008">
        <v>-300</v>
      </c>
    </row>
    <row r="27" spans="2:9" ht="20.100000000000001" customHeight="1">
      <c r="B27" s="1007" t="s">
        <v>536</v>
      </c>
      <c r="C27" s="1016">
        <v>1043</v>
      </c>
      <c r="D27" s="1017">
        <v>26</v>
      </c>
      <c r="E27" s="1017">
        <v>1688</v>
      </c>
      <c r="F27" s="1017">
        <v>327</v>
      </c>
      <c r="G27" s="1017">
        <v>88</v>
      </c>
      <c r="H27" s="1017">
        <v>207</v>
      </c>
      <c r="I27" s="1045">
        <v>3379</v>
      </c>
    </row>
    <row r="28" spans="2:9" ht="19.5" customHeight="1">
      <c r="B28" s="812" t="s">
        <v>514</v>
      </c>
      <c r="C28" s="27">
        <v>-9</v>
      </c>
      <c r="D28" s="815" t="s">
        <v>15</v>
      </c>
      <c r="E28" s="815">
        <v>3</v>
      </c>
      <c r="F28" s="815">
        <v>-46</v>
      </c>
      <c r="G28" s="815">
        <v>27</v>
      </c>
      <c r="H28" s="815">
        <v>10</v>
      </c>
      <c r="I28" s="991">
        <v>-15</v>
      </c>
    </row>
    <row r="29" spans="2:9" ht="20.100000000000001" customHeight="1">
      <c r="B29" s="812" t="s">
        <v>515</v>
      </c>
      <c r="C29" s="27">
        <v>4</v>
      </c>
      <c r="D29" s="815" t="s">
        <v>15</v>
      </c>
      <c r="E29" s="815">
        <v>8</v>
      </c>
      <c r="F29" s="815">
        <v>856</v>
      </c>
      <c r="G29" s="815">
        <v>2</v>
      </c>
      <c r="H29" s="815" t="s">
        <v>15</v>
      </c>
      <c r="I29" s="991">
        <v>870</v>
      </c>
    </row>
    <row r="30" spans="2:9" ht="20.100000000000001" customHeight="1">
      <c r="B30" s="812" t="s">
        <v>516</v>
      </c>
      <c r="C30" s="27" t="s">
        <v>15</v>
      </c>
      <c r="D30" s="815" t="s">
        <v>15</v>
      </c>
      <c r="E30" s="815" t="s">
        <v>15</v>
      </c>
      <c r="F30" s="815" t="s">
        <v>15</v>
      </c>
      <c r="G30" s="815" t="s">
        <v>15</v>
      </c>
      <c r="H30" s="815" t="s">
        <v>15</v>
      </c>
      <c r="I30" s="991" t="s">
        <v>15</v>
      </c>
    </row>
    <row r="31" spans="2:9" ht="20.100000000000001" customHeight="1">
      <c r="B31" s="812" t="s">
        <v>517</v>
      </c>
      <c r="C31" s="27">
        <v>-3</v>
      </c>
      <c r="D31" s="815" t="s">
        <v>15</v>
      </c>
      <c r="E31" s="815">
        <v>-58</v>
      </c>
      <c r="F31" s="815" t="s">
        <v>15</v>
      </c>
      <c r="G31" s="815" t="s">
        <v>15</v>
      </c>
      <c r="H31" s="815" t="s">
        <v>15</v>
      </c>
      <c r="I31" s="991">
        <v>-61</v>
      </c>
    </row>
    <row r="32" spans="2:9" ht="20.100000000000001" customHeight="1">
      <c r="B32" s="814" t="s">
        <v>518</v>
      </c>
      <c r="C32" s="85">
        <v>-59</v>
      </c>
      <c r="D32" s="816">
        <v>-3</v>
      </c>
      <c r="E32" s="816">
        <v>-191</v>
      </c>
      <c r="F32" s="816">
        <v>-86</v>
      </c>
      <c r="G32" s="816">
        <v>-16</v>
      </c>
      <c r="H32" s="816">
        <v>-12</v>
      </c>
      <c r="I32" s="1008">
        <v>-367</v>
      </c>
    </row>
    <row r="33" spans="2:9" ht="20.100000000000001" customHeight="1">
      <c r="B33" s="1007" t="s">
        <v>524</v>
      </c>
      <c r="C33" s="1016">
        <v>976</v>
      </c>
      <c r="D33" s="1017">
        <v>23</v>
      </c>
      <c r="E33" s="1017">
        <v>1450</v>
      </c>
      <c r="F33" s="1017">
        <v>1051</v>
      </c>
      <c r="G33" s="1017">
        <v>101</v>
      </c>
      <c r="H33" s="1017">
        <v>205</v>
      </c>
      <c r="I33" s="1045">
        <v>3806</v>
      </c>
    </row>
    <row r="34" spans="2:9" ht="19.5" customHeight="1">
      <c r="B34" s="812" t="s">
        <v>514</v>
      </c>
      <c r="C34" s="27">
        <v>22</v>
      </c>
      <c r="D34" s="815">
        <v>1</v>
      </c>
      <c r="E34" s="815">
        <v>6</v>
      </c>
      <c r="F34" s="815">
        <v>239</v>
      </c>
      <c r="G34" s="815">
        <v>-9</v>
      </c>
      <c r="H34" s="815">
        <v>6</v>
      </c>
      <c r="I34" s="991">
        <v>265</v>
      </c>
    </row>
    <row r="35" spans="2:9" ht="20.100000000000001" customHeight="1">
      <c r="B35" s="812" t="s">
        <v>515</v>
      </c>
      <c r="C35" s="27">
        <v>14</v>
      </c>
      <c r="D35" s="815" t="s">
        <v>15</v>
      </c>
      <c r="E35" s="815">
        <v>11</v>
      </c>
      <c r="F35" s="815">
        <v>4</v>
      </c>
      <c r="G35" s="815">
        <v>11</v>
      </c>
      <c r="H35" s="815" t="s">
        <v>15</v>
      </c>
      <c r="I35" s="991">
        <v>40</v>
      </c>
    </row>
    <row r="36" spans="2:9" ht="20.100000000000001" customHeight="1">
      <c r="B36" s="812" t="s">
        <v>516</v>
      </c>
      <c r="C36" s="27" t="s">
        <v>15</v>
      </c>
      <c r="D36" s="815" t="s">
        <v>15</v>
      </c>
      <c r="E36" s="815" t="s">
        <v>15</v>
      </c>
      <c r="F36" s="815" t="s">
        <v>15</v>
      </c>
      <c r="G36" s="815" t="s">
        <v>15</v>
      </c>
      <c r="H36" s="815" t="s">
        <v>15</v>
      </c>
      <c r="I36" s="991" t="s">
        <v>15</v>
      </c>
    </row>
    <row r="37" spans="2:9" ht="20.100000000000001" customHeight="1">
      <c r="B37" s="812" t="s">
        <v>517</v>
      </c>
      <c r="C37" s="27">
        <v>-13</v>
      </c>
      <c r="D37" s="815">
        <v>-11</v>
      </c>
      <c r="E37" s="815" t="s">
        <v>15</v>
      </c>
      <c r="F37" s="815" t="s">
        <v>15</v>
      </c>
      <c r="G37" s="815">
        <v>-2</v>
      </c>
      <c r="H37" s="815" t="s">
        <v>15</v>
      </c>
      <c r="I37" s="991">
        <v>-26</v>
      </c>
    </row>
    <row r="38" spans="2:9" ht="20.100000000000001" customHeight="1">
      <c r="B38" s="814" t="s">
        <v>518</v>
      </c>
      <c r="C38" s="85">
        <v>-63</v>
      </c>
      <c r="D38" s="816">
        <v>-3</v>
      </c>
      <c r="E38" s="816">
        <v>-185</v>
      </c>
      <c r="F38" s="816">
        <v>-84</v>
      </c>
      <c r="G38" s="816">
        <v>-16</v>
      </c>
      <c r="H38" s="816">
        <v>-11</v>
      </c>
      <c r="I38" s="1008">
        <v>-362</v>
      </c>
    </row>
    <row r="39" spans="2:9" ht="20.100000000000001" customHeight="1">
      <c r="B39" s="965" t="s">
        <v>525</v>
      </c>
      <c r="C39" s="1001">
        <v>936</v>
      </c>
      <c r="D39" s="1002">
        <v>10</v>
      </c>
      <c r="E39" s="1002">
        <v>1282</v>
      </c>
      <c r="F39" s="1002">
        <v>1210</v>
      </c>
      <c r="G39" s="1002">
        <v>85</v>
      </c>
      <c r="H39" s="1002">
        <v>200</v>
      </c>
      <c r="I39" s="1046">
        <v>3723</v>
      </c>
    </row>
    <row r="40" spans="2:9" ht="33" customHeight="1">
      <c r="B40" s="1525" t="s">
        <v>526</v>
      </c>
      <c r="C40" s="1525"/>
      <c r="D40" s="539"/>
      <c r="E40" s="539"/>
      <c r="F40" s="539"/>
      <c r="G40" s="539"/>
      <c r="H40" s="539"/>
      <c r="I40" s="539"/>
    </row>
    <row r="41" spans="2:9" s="1004" customFormat="1" ht="20.100000000000001" customHeight="1">
      <c r="B41" s="964" t="s">
        <v>527</v>
      </c>
      <c r="C41" s="731" t="s">
        <v>15</v>
      </c>
      <c r="D41" s="731" t="s">
        <v>15</v>
      </c>
      <c r="E41" s="731">
        <v>87</v>
      </c>
      <c r="F41" s="731" t="s">
        <v>15</v>
      </c>
      <c r="G41" s="731" t="s">
        <v>15</v>
      </c>
      <c r="H41" s="731" t="s">
        <v>15</v>
      </c>
      <c r="I41" s="1008">
        <v>87</v>
      </c>
    </row>
    <row r="42" spans="2:9" ht="20.100000000000001" customHeight="1">
      <c r="B42" s="990" t="s">
        <v>528</v>
      </c>
      <c r="C42" s="731" t="s">
        <v>15</v>
      </c>
      <c r="D42" s="731" t="s">
        <v>15</v>
      </c>
      <c r="E42" s="731">
        <v>140</v>
      </c>
      <c r="F42" s="731" t="s">
        <v>15</v>
      </c>
      <c r="G42" s="731" t="s">
        <v>15</v>
      </c>
      <c r="H42" s="731" t="s">
        <v>15</v>
      </c>
      <c r="I42" s="1047">
        <v>140</v>
      </c>
    </row>
    <row r="43" spans="2:9" ht="20.100000000000001" customHeight="1">
      <c r="B43" s="990" t="s">
        <v>529</v>
      </c>
      <c r="C43" s="731" t="s">
        <v>15</v>
      </c>
      <c r="D43" s="731" t="s">
        <v>15</v>
      </c>
      <c r="E43" s="731">
        <v>128</v>
      </c>
      <c r="F43" s="731" t="s">
        <v>15</v>
      </c>
      <c r="G43" s="731" t="s">
        <v>15</v>
      </c>
      <c r="H43" s="731" t="s">
        <v>15</v>
      </c>
      <c r="I43" s="1047">
        <v>128</v>
      </c>
    </row>
    <row r="44" spans="2:9" ht="20.100000000000001" customHeight="1">
      <c r="B44" s="990" t="s">
        <v>530</v>
      </c>
      <c r="C44" s="731" t="s">
        <v>15</v>
      </c>
      <c r="D44" s="731" t="s">
        <v>523</v>
      </c>
      <c r="E44" s="731">
        <v>115</v>
      </c>
      <c r="F44" s="731" t="s">
        <v>15</v>
      </c>
      <c r="G44" s="731" t="s">
        <v>15</v>
      </c>
      <c r="H44" s="731" t="s">
        <v>15</v>
      </c>
      <c r="I44" s="1047">
        <v>115</v>
      </c>
    </row>
    <row r="45" spans="2:9" ht="20.100000000000001" customHeight="1">
      <c r="B45" s="965" t="s">
        <v>531</v>
      </c>
      <c r="C45" s="1001" t="s">
        <v>15</v>
      </c>
      <c r="D45" s="1002" t="s">
        <v>523</v>
      </c>
      <c r="E45" s="1002">
        <v>95</v>
      </c>
      <c r="F45" s="1002" t="s">
        <v>15</v>
      </c>
      <c r="G45" s="1002" t="s">
        <v>15</v>
      </c>
      <c r="H45" s="1002" t="s">
        <v>15</v>
      </c>
      <c r="I45" s="1046">
        <v>95</v>
      </c>
    </row>
    <row r="47" spans="2:9" ht="20.100000000000001" customHeight="1">
      <c r="B47" s="984" t="s">
        <v>547</v>
      </c>
      <c r="C47" s="1524" t="s">
        <v>533</v>
      </c>
      <c r="D47" s="1524"/>
      <c r="E47" s="1524"/>
      <c r="F47" s="1524"/>
      <c r="G47" s="1524"/>
      <c r="H47" s="1524"/>
      <c r="I47" s="1524"/>
    </row>
    <row r="48" spans="2:9" ht="27" customHeight="1">
      <c r="B48" s="1006" t="s">
        <v>509</v>
      </c>
      <c r="C48" s="987" t="s">
        <v>510</v>
      </c>
      <c r="D48" s="988" t="s">
        <v>446</v>
      </c>
      <c r="E48" s="987" t="s">
        <v>511</v>
      </c>
      <c r="F48" s="987" t="s">
        <v>512</v>
      </c>
      <c r="G48" s="987" t="s">
        <v>459</v>
      </c>
      <c r="H48" s="988" t="s">
        <v>467</v>
      </c>
      <c r="I48" s="988" t="s">
        <v>38</v>
      </c>
    </row>
    <row r="49" spans="2:9" ht="20.100000000000001" customHeight="1">
      <c r="B49" s="1007" t="s">
        <v>534</v>
      </c>
      <c r="C49" s="1048" t="s">
        <v>15</v>
      </c>
      <c r="D49" s="1017">
        <v>48</v>
      </c>
      <c r="E49" s="1017">
        <v>10</v>
      </c>
      <c r="F49" s="1017">
        <v>565</v>
      </c>
      <c r="G49" s="1017">
        <v>443</v>
      </c>
      <c r="H49" s="1017" t="s">
        <v>15</v>
      </c>
      <c r="I49" s="1045">
        <v>1066</v>
      </c>
    </row>
    <row r="50" spans="2:9" ht="20.100000000000001" customHeight="1">
      <c r="B50" s="812" t="s">
        <v>514</v>
      </c>
      <c r="C50" s="1049" t="s">
        <v>15</v>
      </c>
      <c r="D50" s="815">
        <v>9</v>
      </c>
      <c r="E50" s="815">
        <v>5</v>
      </c>
      <c r="F50" s="815">
        <v>5</v>
      </c>
      <c r="G50" s="815">
        <v>-40</v>
      </c>
      <c r="H50" s="815" t="s">
        <v>15</v>
      </c>
      <c r="I50" s="991">
        <v>-21</v>
      </c>
    </row>
    <row r="51" spans="2:9" ht="20.100000000000001" customHeight="1">
      <c r="B51" s="812" t="s">
        <v>515</v>
      </c>
      <c r="C51" s="1049" t="s">
        <v>15</v>
      </c>
      <c r="D51" s="815">
        <v>51</v>
      </c>
      <c r="E51" s="815" t="s">
        <v>15</v>
      </c>
      <c r="F51" s="815" t="s">
        <v>15</v>
      </c>
      <c r="G51" s="815" t="s">
        <v>15</v>
      </c>
      <c r="H51" s="815" t="s">
        <v>15</v>
      </c>
      <c r="I51" s="991">
        <v>51</v>
      </c>
    </row>
    <row r="52" spans="2:9" ht="20.100000000000001" customHeight="1">
      <c r="B52" s="812" t="s">
        <v>516</v>
      </c>
      <c r="C52" s="1049" t="s">
        <v>15</v>
      </c>
      <c r="D52" s="815">
        <v>11</v>
      </c>
      <c r="E52" s="815" t="s">
        <v>15</v>
      </c>
      <c r="F52" s="815" t="s">
        <v>15</v>
      </c>
      <c r="G52" s="815" t="s">
        <v>15</v>
      </c>
      <c r="H52" s="815" t="s">
        <v>15</v>
      </c>
      <c r="I52" s="991">
        <v>11</v>
      </c>
    </row>
    <row r="53" spans="2:9" ht="20.100000000000001" customHeight="1">
      <c r="B53" s="812" t="s">
        <v>517</v>
      </c>
      <c r="C53" s="1049" t="s">
        <v>15</v>
      </c>
      <c r="D53" s="815" t="s">
        <v>15</v>
      </c>
      <c r="E53" s="815" t="s">
        <v>15</v>
      </c>
      <c r="F53" s="815" t="s">
        <v>15</v>
      </c>
      <c r="G53" s="815" t="s">
        <v>15</v>
      </c>
      <c r="H53" s="815" t="s">
        <v>15</v>
      </c>
      <c r="I53" s="991" t="s">
        <v>15</v>
      </c>
    </row>
    <row r="54" spans="2:9" ht="20.100000000000001" customHeight="1">
      <c r="B54" s="814" t="s">
        <v>518</v>
      </c>
      <c r="C54" s="1050" t="s">
        <v>15</v>
      </c>
      <c r="D54" s="816">
        <v>-5</v>
      </c>
      <c r="E54" s="816" t="s">
        <v>15</v>
      </c>
      <c r="F54" s="816">
        <v>-93</v>
      </c>
      <c r="G54" s="816">
        <v>-15</v>
      </c>
      <c r="H54" s="816" t="s">
        <v>15</v>
      </c>
      <c r="I54" s="1008">
        <v>-113</v>
      </c>
    </row>
    <row r="55" spans="2:9" ht="20.100000000000001" customHeight="1">
      <c r="B55" s="1007" t="s">
        <v>519</v>
      </c>
      <c r="C55" s="1048" t="s">
        <v>15</v>
      </c>
      <c r="D55" s="1017">
        <v>114</v>
      </c>
      <c r="E55" s="1017">
        <v>15</v>
      </c>
      <c r="F55" s="1017">
        <v>477</v>
      </c>
      <c r="G55" s="1017">
        <v>388</v>
      </c>
      <c r="H55" s="1017" t="s">
        <v>15</v>
      </c>
      <c r="I55" s="1045">
        <v>994</v>
      </c>
    </row>
    <row r="56" spans="2:9" ht="20.100000000000001" customHeight="1">
      <c r="B56" s="812" t="s">
        <v>514</v>
      </c>
      <c r="C56" s="1049" t="s">
        <v>15</v>
      </c>
      <c r="D56" s="815">
        <v>-4</v>
      </c>
      <c r="E56" s="815">
        <v>-3</v>
      </c>
      <c r="F56" s="815">
        <v>-6</v>
      </c>
      <c r="G56" s="815">
        <v>-138</v>
      </c>
      <c r="H56" s="815" t="s">
        <v>15</v>
      </c>
      <c r="I56" s="991">
        <v>-151</v>
      </c>
    </row>
    <row r="57" spans="2:9" ht="20.100000000000001" customHeight="1">
      <c r="B57" s="812" t="s">
        <v>515</v>
      </c>
      <c r="C57" s="1049" t="s">
        <v>15</v>
      </c>
      <c r="D57" s="815">
        <v>32</v>
      </c>
      <c r="E57" s="815" t="s">
        <v>15</v>
      </c>
      <c r="F57" s="815" t="s">
        <v>15</v>
      </c>
      <c r="G57" s="815" t="s">
        <v>15</v>
      </c>
      <c r="H57" s="815" t="s">
        <v>15</v>
      </c>
      <c r="I57" s="991">
        <v>32</v>
      </c>
    </row>
    <row r="58" spans="2:9" ht="20.100000000000001" customHeight="1">
      <c r="B58" s="812" t="s">
        <v>516</v>
      </c>
      <c r="C58" s="1049" t="s">
        <v>15</v>
      </c>
      <c r="D58" s="815">
        <v>13</v>
      </c>
      <c r="E58" s="815" t="s">
        <v>15</v>
      </c>
      <c r="F58" s="815" t="s">
        <v>15</v>
      </c>
      <c r="G58" s="815" t="s">
        <v>15</v>
      </c>
      <c r="H58" s="815" t="s">
        <v>15</v>
      </c>
      <c r="I58" s="991">
        <v>13</v>
      </c>
    </row>
    <row r="59" spans="2:9" ht="20.100000000000001" customHeight="1">
      <c r="B59" s="812" t="s">
        <v>517</v>
      </c>
      <c r="C59" s="1049" t="s">
        <v>15</v>
      </c>
      <c r="D59" s="815" t="s">
        <v>15</v>
      </c>
      <c r="E59" s="815" t="s">
        <v>15</v>
      </c>
      <c r="F59" s="815" t="s">
        <v>15</v>
      </c>
      <c r="G59" s="815" t="s">
        <v>15</v>
      </c>
      <c r="H59" s="815" t="s">
        <v>15</v>
      </c>
      <c r="I59" s="991" t="s">
        <v>15</v>
      </c>
    </row>
    <row r="60" spans="2:9" ht="20.100000000000001" customHeight="1">
      <c r="B60" s="814" t="s">
        <v>518</v>
      </c>
      <c r="C60" s="1050" t="s">
        <v>15</v>
      </c>
      <c r="D60" s="816">
        <v>-7</v>
      </c>
      <c r="E60" s="816" t="s">
        <v>15</v>
      </c>
      <c r="F60" s="816">
        <v>-99</v>
      </c>
      <c r="G60" s="816">
        <v>-13</v>
      </c>
      <c r="H60" s="816" t="s">
        <v>15</v>
      </c>
      <c r="I60" s="1008">
        <v>-119</v>
      </c>
    </row>
    <row r="61" spans="2:9" ht="20.100000000000001" customHeight="1">
      <c r="B61" s="1007" t="s">
        <v>535</v>
      </c>
      <c r="C61" s="1048" t="s">
        <v>15</v>
      </c>
      <c r="D61" s="1017">
        <v>148</v>
      </c>
      <c r="E61" s="1017">
        <v>12</v>
      </c>
      <c r="F61" s="1017">
        <v>372</v>
      </c>
      <c r="G61" s="1017">
        <v>237</v>
      </c>
      <c r="H61" s="1017" t="s">
        <v>15</v>
      </c>
      <c r="I61" s="1045">
        <v>769</v>
      </c>
    </row>
    <row r="62" spans="2:9" ht="20.100000000000001" customHeight="1">
      <c r="B62" s="812" t="s">
        <v>514</v>
      </c>
      <c r="C62" s="1049" t="s">
        <v>15</v>
      </c>
      <c r="D62" s="815">
        <v>-3</v>
      </c>
      <c r="E62" s="815">
        <v>-5</v>
      </c>
      <c r="F62" s="815">
        <v>-3</v>
      </c>
      <c r="G62" s="815">
        <v>2</v>
      </c>
      <c r="H62" s="815" t="s">
        <v>15</v>
      </c>
      <c r="I62" s="991">
        <v>-9</v>
      </c>
    </row>
    <row r="63" spans="2:9" ht="20.100000000000001" customHeight="1">
      <c r="B63" s="812" t="s">
        <v>515</v>
      </c>
      <c r="C63" s="1049" t="s">
        <v>15</v>
      </c>
      <c r="D63" s="815">
        <v>81</v>
      </c>
      <c r="E63" s="815" t="s">
        <v>15</v>
      </c>
      <c r="F63" s="815">
        <v>3</v>
      </c>
      <c r="G63" s="815" t="s">
        <v>15</v>
      </c>
      <c r="H63" s="815" t="s">
        <v>15</v>
      </c>
      <c r="I63" s="991">
        <v>84</v>
      </c>
    </row>
    <row r="64" spans="2:9" ht="20.100000000000001" customHeight="1">
      <c r="B64" s="812" t="s">
        <v>516</v>
      </c>
      <c r="C64" s="1049" t="s">
        <v>15</v>
      </c>
      <c r="D64" s="815">
        <v>9</v>
      </c>
      <c r="E64" s="815" t="s">
        <v>15</v>
      </c>
      <c r="F64" s="815" t="s">
        <v>15</v>
      </c>
      <c r="G64" s="815" t="s">
        <v>15</v>
      </c>
      <c r="H64" s="815" t="s">
        <v>15</v>
      </c>
      <c r="I64" s="991">
        <v>9</v>
      </c>
    </row>
    <row r="65" spans="2:9" ht="20.100000000000001" customHeight="1">
      <c r="B65" s="812" t="s">
        <v>517</v>
      </c>
      <c r="C65" s="1049" t="s">
        <v>15</v>
      </c>
      <c r="D65" s="815">
        <v>-1</v>
      </c>
      <c r="E65" s="815" t="s">
        <v>15</v>
      </c>
      <c r="F65" s="815" t="s">
        <v>15</v>
      </c>
      <c r="G65" s="815" t="s">
        <v>15</v>
      </c>
      <c r="H65" s="815" t="s">
        <v>15</v>
      </c>
      <c r="I65" s="991">
        <v>-1</v>
      </c>
    </row>
    <row r="66" spans="2:9" ht="20.100000000000001" customHeight="1">
      <c r="B66" s="814" t="s">
        <v>518</v>
      </c>
      <c r="C66" s="1050" t="s">
        <v>15</v>
      </c>
      <c r="D66" s="816">
        <v>-9</v>
      </c>
      <c r="E66" s="816" t="s">
        <v>15</v>
      </c>
      <c r="F66" s="816">
        <v>-51</v>
      </c>
      <c r="G66" s="816">
        <v>-13</v>
      </c>
      <c r="H66" s="816" t="s">
        <v>15</v>
      </c>
      <c r="I66" s="1008">
        <v>-73</v>
      </c>
    </row>
    <row r="67" spans="2:9" ht="20.100000000000001" customHeight="1">
      <c r="B67" s="1007" t="s">
        <v>536</v>
      </c>
      <c r="C67" s="1048" t="s">
        <v>15</v>
      </c>
      <c r="D67" s="1051">
        <v>225</v>
      </c>
      <c r="E67" s="1017">
        <v>7</v>
      </c>
      <c r="F67" s="1051">
        <v>321</v>
      </c>
      <c r="G67" s="1017">
        <v>226</v>
      </c>
      <c r="H67" s="1051" t="s">
        <v>15</v>
      </c>
      <c r="I67" s="1045">
        <v>779</v>
      </c>
    </row>
    <row r="68" spans="2:9" ht="20.100000000000001" customHeight="1">
      <c r="B68" s="812" t="s">
        <v>514</v>
      </c>
      <c r="C68" s="1049" t="s">
        <v>15</v>
      </c>
      <c r="D68" s="815">
        <v>34</v>
      </c>
      <c r="E68" s="815">
        <v>6</v>
      </c>
      <c r="F68" s="815">
        <v>-11</v>
      </c>
      <c r="G68" s="815">
        <v>-42</v>
      </c>
      <c r="H68" s="815" t="s">
        <v>15</v>
      </c>
      <c r="I68" s="991">
        <v>-13</v>
      </c>
    </row>
    <row r="69" spans="2:9" ht="19.5" customHeight="1">
      <c r="B69" s="812" t="s">
        <v>515</v>
      </c>
      <c r="C69" s="1049" t="s">
        <v>15</v>
      </c>
      <c r="D69" s="815" t="s">
        <v>15</v>
      </c>
      <c r="E69" s="815" t="s">
        <v>15</v>
      </c>
      <c r="F69" s="815" t="s">
        <v>15</v>
      </c>
      <c r="G69" s="815" t="s">
        <v>15</v>
      </c>
      <c r="H69" s="815" t="s">
        <v>15</v>
      </c>
      <c r="I69" s="991" t="s">
        <v>15</v>
      </c>
    </row>
    <row r="70" spans="2:9" ht="20.100000000000001" customHeight="1">
      <c r="B70" s="812" t="s">
        <v>516</v>
      </c>
      <c r="C70" s="1049" t="s">
        <v>15</v>
      </c>
      <c r="D70" s="815">
        <v>6</v>
      </c>
      <c r="E70" s="815" t="s">
        <v>15</v>
      </c>
      <c r="F70" s="815" t="s">
        <v>15</v>
      </c>
      <c r="G70" s="815" t="s">
        <v>15</v>
      </c>
      <c r="H70" s="815" t="s">
        <v>15</v>
      </c>
      <c r="I70" s="991">
        <v>6</v>
      </c>
    </row>
    <row r="71" spans="2:9" ht="20.100000000000001" customHeight="1">
      <c r="B71" s="812" t="s">
        <v>517</v>
      </c>
      <c r="C71" s="1049" t="s">
        <v>15</v>
      </c>
      <c r="D71" s="815">
        <v>-2</v>
      </c>
      <c r="E71" s="815" t="s">
        <v>15</v>
      </c>
      <c r="F71" s="815" t="s">
        <v>15</v>
      </c>
      <c r="G71" s="815" t="s">
        <v>15</v>
      </c>
      <c r="H71" s="815" t="s">
        <v>15</v>
      </c>
      <c r="I71" s="991">
        <v>-2</v>
      </c>
    </row>
    <row r="72" spans="2:9" ht="20.100000000000001" customHeight="1">
      <c r="B72" s="814" t="s">
        <v>518</v>
      </c>
      <c r="C72" s="1050" t="s">
        <v>15</v>
      </c>
      <c r="D72" s="816">
        <v>-17</v>
      </c>
      <c r="E72" s="816" t="s">
        <v>15</v>
      </c>
      <c r="F72" s="816">
        <v>-50</v>
      </c>
      <c r="G72" s="816">
        <v>-14</v>
      </c>
      <c r="H72" s="816" t="s">
        <v>15</v>
      </c>
      <c r="I72" s="1008">
        <v>-81</v>
      </c>
    </row>
    <row r="73" spans="2:9" ht="20.100000000000001" customHeight="1">
      <c r="B73" s="1007" t="s">
        <v>524</v>
      </c>
      <c r="C73" s="1048" t="s">
        <v>15</v>
      </c>
      <c r="D73" s="1051">
        <v>246</v>
      </c>
      <c r="E73" s="1017">
        <v>13</v>
      </c>
      <c r="F73" s="1051">
        <v>260</v>
      </c>
      <c r="G73" s="1017">
        <v>170</v>
      </c>
      <c r="H73" s="1051" t="s">
        <v>15</v>
      </c>
      <c r="I73" s="1045">
        <v>689</v>
      </c>
    </row>
    <row r="74" spans="2:9" ht="20.100000000000001" customHeight="1">
      <c r="B74" s="812" t="s">
        <v>514</v>
      </c>
      <c r="C74" s="1049" t="s">
        <v>15</v>
      </c>
      <c r="D74" s="815">
        <v>42</v>
      </c>
      <c r="E74" s="815" t="s">
        <v>15</v>
      </c>
      <c r="F74" s="815">
        <v>58</v>
      </c>
      <c r="G74" s="815">
        <v>-1</v>
      </c>
      <c r="H74" s="815" t="s">
        <v>15</v>
      </c>
      <c r="I74" s="991">
        <v>99</v>
      </c>
    </row>
    <row r="75" spans="2:9" ht="20.100000000000001" customHeight="1">
      <c r="B75" s="812" t="s">
        <v>515</v>
      </c>
      <c r="C75" s="1049" t="s">
        <v>15</v>
      </c>
      <c r="D75" s="815">
        <v>15</v>
      </c>
      <c r="E75" s="815" t="s">
        <v>15</v>
      </c>
      <c r="F75" s="815" t="s">
        <v>15</v>
      </c>
      <c r="G75" s="815" t="s">
        <v>15</v>
      </c>
      <c r="H75" s="815" t="s">
        <v>15</v>
      </c>
      <c r="I75" s="991">
        <v>15</v>
      </c>
    </row>
    <row r="76" spans="2:9" ht="20.100000000000001" customHeight="1">
      <c r="B76" s="812" t="s">
        <v>516</v>
      </c>
      <c r="C76" s="1049" t="s">
        <v>15</v>
      </c>
      <c r="D76" s="815" t="s">
        <v>15</v>
      </c>
      <c r="E76" s="815" t="s">
        <v>15</v>
      </c>
      <c r="F76" s="815">
        <v>167</v>
      </c>
      <c r="G76" s="815" t="s">
        <v>15</v>
      </c>
      <c r="H76" s="815" t="s">
        <v>15</v>
      </c>
      <c r="I76" s="991">
        <v>167</v>
      </c>
    </row>
    <row r="77" spans="2:9" ht="20.100000000000001" customHeight="1">
      <c r="B77" s="812" t="s">
        <v>517</v>
      </c>
      <c r="C77" s="1049" t="s">
        <v>15</v>
      </c>
      <c r="D77" s="815">
        <v>-2</v>
      </c>
      <c r="E77" s="815" t="s">
        <v>15</v>
      </c>
      <c r="F77" s="815" t="s">
        <v>15</v>
      </c>
      <c r="G77" s="815" t="s">
        <v>15</v>
      </c>
      <c r="H77" s="815" t="s">
        <v>15</v>
      </c>
      <c r="I77" s="991">
        <v>-2</v>
      </c>
    </row>
    <row r="78" spans="2:9" ht="20.100000000000001" customHeight="1">
      <c r="B78" s="814" t="s">
        <v>518</v>
      </c>
      <c r="C78" s="1050" t="s">
        <v>15</v>
      </c>
      <c r="D78" s="816">
        <v>-25</v>
      </c>
      <c r="E78" s="816" t="s">
        <v>15</v>
      </c>
      <c r="F78" s="816">
        <v>-53</v>
      </c>
      <c r="G78" s="816">
        <v>-12</v>
      </c>
      <c r="H78" s="816" t="s">
        <v>15</v>
      </c>
      <c r="I78" s="1008">
        <v>-90</v>
      </c>
    </row>
    <row r="79" spans="2:9" ht="20.100000000000001" customHeight="1">
      <c r="B79" s="965" t="s">
        <v>525</v>
      </c>
      <c r="C79" s="1052" t="s">
        <v>15</v>
      </c>
      <c r="D79" s="917">
        <v>276</v>
      </c>
      <c r="E79" s="917">
        <v>13</v>
      </c>
      <c r="F79" s="917">
        <v>432</v>
      </c>
      <c r="G79" s="917">
        <v>157</v>
      </c>
      <c r="H79" s="917" t="s">
        <v>15</v>
      </c>
      <c r="I79" s="1009">
        <v>878</v>
      </c>
    </row>
    <row r="81" spans="2:9" ht="20.100000000000001" customHeight="1">
      <c r="C81" s="1524" t="s">
        <v>548</v>
      </c>
      <c r="D81" s="1524"/>
      <c r="E81" s="1524"/>
      <c r="F81" s="1524"/>
      <c r="G81" s="1524"/>
      <c r="H81" s="1524"/>
      <c r="I81" s="1524"/>
    </row>
    <row r="82" spans="2:9" ht="36.75" customHeight="1">
      <c r="B82" s="1053" t="s">
        <v>549</v>
      </c>
      <c r="C82" s="987" t="s">
        <v>510</v>
      </c>
      <c r="D82" s="988" t="s">
        <v>446</v>
      </c>
      <c r="E82" s="987" t="s">
        <v>511</v>
      </c>
      <c r="F82" s="987" t="s">
        <v>512</v>
      </c>
      <c r="G82" s="987" t="s">
        <v>459</v>
      </c>
      <c r="H82" s="988" t="s">
        <v>467</v>
      </c>
      <c r="I82" s="988" t="s">
        <v>38</v>
      </c>
    </row>
    <row r="83" spans="2:9" ht="20.100000000000001" customHeight="1">
      <c r="B83" s="1054" t="s">
        <v>539</v>
      </c>
      <c r="C83" s="18"/>
      <c r="D83" s="18"/>
      <c r="E83" s="18"/>
      <c r="F83" s="18"/>
      <c r="G83" s="18"/>
      <c r="H83" s="18"/>
      <c r="I83" s="18"/>
    </row>
    <row r="84" spans="2:9" ht="20.100000000000001" customHeight="1">
      <c r="B84" s="1007" t="s">
        <v>509</v>
      </c>
      <c r="C84" s="1016">
        <v>1214</v>
      </c>
      <c r="D84" s="1017">
        <v>141</v>
      </c>
      <c r="E84" s="1017">
        <v>1881</v>
      </c>
      <c r="F84" s="1017">
        <v>851</v>
      </c>
      <c r="G84" s="1017">
        <v>465</v>
      </c>
      <c r="H84" s="1017">
        <v>95</v>
      </c>
      <c r="I84" s="1045">
        <v>4647</v>
      </c>
    </row>
    <row r="85" spans="2:9" ht="20.100000000000001" customHeight="1">
      <c r="B85" s="716" t="s">
        <v>503</v>
      </c>
      <c r="C85" s="27">
        <v>1214</v>
      </c>
      <c r="D85" s="815">
        <v>27</v>
      </c>
      <c r="E85" s="815">
        <v>1866</v>
      </c>
      <c r="F85" s="815">
        <v>374</v>
      </c>
      <c r="G85" s="815">
        <v>77</v>
      </c>
      <c r="H85" s="815">
        <v>95</v>
      </c>
      <c r="I85" s="991">
        <v>3653</v>
      </c>
    </row>
    <row r="86" spans="2:9" ht="20.100000000000001" customHeight="1">
      <c r="B86" s="313" t="s">
        <v>533</v>
      </c>
      <c r="C86" s="85" t="s">
        <v>15</v>
      </c>
      <c r="D86" s="816">
        <v>114</v>
      </c>
      <c r="E86" s="816">
        <v>15</v>
      </c>
      <c r="F86" s="816">
        <v>477</v>
      </c>
      <c r="G86" s="816">
        <v>388</v>
      </c>
      <c r="H86" s="816" t="s">
        <v>15</v>
      </c>
      <c r="I86" s="1008">
        <v>994</v>
      </c>
    </row>
    <row r="87" spans="2:9" ht="20.100000000000001" customHeight="1">
      <c r="B87" s="1007" t="s">
        <v>540</v>
      </c>
      <c r="C87" s="1016">
        <v>300</v>
      </c>
      <c r="D87" s="1017">
        <v>76</v>
      </c>
      <c r="E87" s="1017">
        <v>997</v>
      </c>
      <c r="F87" s="1017">
        <v>655</v>
      </c>
      <c r="G87" s="1017">
        <v>179</v>
      </c>
      <c r="H87" s="1017">
        <v>22</v>
      </c>
      <c r="I87" s="1045">
        <v>2229</v>
      </c>
    </row>
    <row r="88" spans="2:9" ht="20.100000000000001" customHeight="1">
      <c r="B88" s="716" t="s">
        <v>503</v>
      </c>
      <c r="C88" s="27">
        <v>300</v>
      </c>
      <c r="D88" s="815">
        <v>21</v>
      </c>
      <c r="E88" s="815">
        <v>991</v>
      </c>
      <c r="F88" s="815">
        <v>282</v>
      </c>
      <c r="G88" s="815">
        <v>44</v>
      </c>
      <c r="H88" s="815">
        <v>22</v>
      </c>
      <c r="I88" s="991">
        <v>1660</v>
      </c>
    </row>
    <row r="89" spans="2:9" ht="20.100000000000001" customHeight="1">
      <c r="B89" s="313" t="s">
        <v>533</v>
      </c>
      <c r="C89" s="85" t="s">
        <v>15</v>
      </c>
      <c r="D89" s="816">
        <v>55</v>
      </c>
      <c r="E89" s="816">
        <v>6</v>
      </c>
      <c r="F89" s="816">
        <v>373</v>
      </c>
      <c r="G89" s="816">
        <v>135</v>
      </c>
      <c r="H89" s="816" t="s">
        <v>15</v>
      </c>
      <c r="I89" s="1008">
        <v>569</v>
      </c>
    </row>
    <row r="90" spans="2:9" ht="20.100000000000001" customHeight="1">
      <c r="B90" s="1007" t="s">
        <v>541</v>
      </c>
      <c r="C90" s="1016">
        <v>914</v>
      </c>
      <c r="D90" s="1017">
        <v>65</v>
      </c>
      <c r="E90" s="1017">
        <v>884</v>
      </c>
      <c r="F90" s="1017">
        <v>196</v>
      </c>
      <c r="G90" s="1017">
        <v>286</v>
      </c>
      <c r="H90" s="1017">
        <v>73</v>
      </c>
      <c r="I90" s="1045">
        <v>2418</v>
      </c>
    </row>
    <row r="91" spans="2:9" ht="20.100000000000001" customHeight="1">
      <c r="B91" s="716" t="s">
        <v>503</v>
      </c>
      <c r="C91" s="27">
        <v>914</v>
      </c>
      <c r="D91" s="815">
        <v>6</v>
      </c>
      <c r="E91" s="815">
        <v>875</v>
      </c>
      <c r="F91" s="815">
        <v>92</v>
      </c>
      <c r="G91" s="815">
        <v>33</v>
      </c>
      <c r="H91" s="815">
        <v>73</v>
      </c>
      <c r="I91" s="991">
        <v>1993</v>
      </c>
    </row>
    <row r="92" spans="2:9" ht="20.100000000000001" customHeight="1">
      <c r="B92" s="1055" t="s">
        <v>533</v>
      </c>
      <c r="C92" s="1022" t="s">
        <v>15</v>
      </c>
      <c r="D92" s="1023">
        <v>59</v>
      </c>
      <c r="E92" s="1023">
        <v>9</v>
      </c>
      <c r="F92" s="1023">
        <v>104</v>
      </c>
      <c r="G92" s="1023">
        <v>253</v>
      </c>
      <c r="H92" s="1023" t="s">
        <v>15</v>
      </c>
      <c r="I92" s="1056">
        <v>425</v>
      </c>
    </row>
    <row r="93" spans="2:9" ht="20.100000000000001" customHeight="1">
      <c r="B93" s="929" t="s">
        <v>542</v>
      </c>
      <c r="C93" s="929"/>
      <c r="D93" s="929"/>
      <c r="E93" s="929"/>
      <c r="F93" s="929"/>
      <c r="G93" s="929"/>
      <c r="H93" s="929"/>
      <c r="I93" s="929"/>
    </row>
    <row r="94" spans="2:9" ht="20.100000000000001" customHeight="1">
      <c r="B94" s="1030" t="s">
        <v>509</v>
      </c>
      <c r="C94" s="1033">
        <v>1131</v>
      </c>
      <c r="D94" s="1033">
        <v>173</v>
      </c>
      <c r="E94" s="1033">
        <v>1770</v>
      </c>
      <c r="F94" s="1033">
        <v>717</v>
      </c>
      <c r="G94" s="1033">
        <v>323</v>
      </c>
      <c r="H94" s="1033">
        <v>211</v>
      </c>
      <c r="I94" s="1033">
        <v>4325</v>
      </c>
    </row>
    <row r="95" spans="2:9" ht="20.100000000000001" customHeight="1">
      <c r="B95" s="716" t="s">
        <v>503</v>
      </c>
      <c r="C95" s="27">
        <v>1131</v>
      </c>
      <c r="D95" s="815">
        <v>25</v>
      </c>
      <c r="E95" s="815">
        <v>1758</v>
      </c>
      <c r="F95" s="815">
        <v>345</v>
      </c>
      <c r="G95" s="815">
        <v>86</v>
      </c>
      <c r="H95" s="815">
        <v>211</v>
      </c>
      <c r="I95" s="991">
        <v>3556</v>
      </c>
    </row>
    <row r="96" spans="2:9" ht="20.100000000000001" customHeight="1">
      <c r="B96" s="1057" t="s">
        <v>533</v>
      </c>
      <c r="C96" s="993" t="s">
        <v>15</v>
      </c>
      <c r="D96" s="672">
        <v>148</v>
      </c>
      <c r="E96" s="672">
        <v>12</v>
      </c>
      <c r="F96" s="672">
        <v>372</v>
      </c>
      <c r="G96" s="672">
        <v>237</v>
      </c>
      <c r="H96" s="672" t="s">
        <v>15</v>
      </c>
      <c r="I96" s="994">
        <v>769</v>
      </c>
    </row>
    <row r="97" spans="2:12" ht="20.100000000000001" customHeight="1">
      <c r="B97" s="1030" t="s">
        <v>540</v>
      </c>
      <c r="C97" s="1033">
        <v>470</v>
      </c>
      <c r="D97" s="1033">
        <v>88</v>
      </c>
      <c r="E97" s="1033">
        <v>933</v>
      </c>
      <c r="F97" s="1033">
        <v>553</v>
      </c>
      <c r="G97" s="1033">
        <v>128</v>
      </c>
      <c r="H97" s="1033">
        <v>21</v>
      </c>
      <c r="I97" s="1033">
        <v>2193</v>
      </c>
    </row>
    <row r="98" spans="2:12" ht="20.100000000000001" customHeight="1">
      <c r="B98" s="716" t="s">
        <v>503</v>
      </c>
      <c r="C98" s="27">
        <v>470</v>
      </c>
      <c r="D98" s="815">
        <v>19</v>
      </c>
      <c r="E98" s="815">
        <v>929</v>
      </c>
      <c r="F98" s="815">
        <v>253</v>
      </c>
      <c r="G98" s="815">
        <v>45</v>
      </c>
      <c r="H98" s="815">
        <v>21</v>
      </c>
      <c r="I98" s="991">
        <v>1737</v>
      </c>
    </row>
    <row r="99" spans="2:12" ht="20.100000000000001" customHeight="1">
      <c r="B99" s="1057" t="s">
        <v>533</v>
      </c>
      <c r="C99" s="993" t="s">
        <v>15</v>
      </c>
      <c r="D99" s="672">
        <v>69</v>
      </c>
      <c r="E99" s="672">
        <v>4</v>
      </c>
      <c r="F99" s="672">
        <v>300</v>
      </c>
      <c r="G99" s="672">
        <v>83</v>
      </c>
      <c r="H99" s="672" t="s">
        <v>15</v>
      </c>
      <c r="I99" s="994">
        <v>456</v>
      </c>
      <c r="L99" s="903" t="s">
        <v>20</v>
      </c>
    </row>
    <row r="100" spans="2:12" ht="20.100000000000001" customHeight="1">
      <c r="B100" s="1030" t="s">
        <v>541</v>
      </c>
      <c r="C100" s="1033">
        <v>661</v>
      </c>
      <c r="D100" s="1033">
        <v>85</v>
      </c>
      <c r="E100" s="1033">
        <v>837</v>
      </c>
      <c r="F100" s="1033">
        <v>164</v>
      </c>
      <c r="G100" s="1033">
        <v>195</v>
      </c>
      <c r="H100" s="1033">
        <v>190</v>
      </c>
      <c r="I100" s="1033">
        <v>2132</v>
      </c>
    </row>
    <row r="101" spans="2:12" ht="20.100000000000001" customHeight="1">
      <c r="B101" s="716" t="s">
        <v>503</v>
      </c>
      <c r="C101" s="27">
        <v>661</v>
      </c>
      <c r="D101" s="815">
        <v>6</v>
      </c>
      <c r="E101" s="815">
        <v>829</v>
      </c>
      <c r="F101" s="815">
        <v>92</v>
      </c>
      <c r="G101" s="815">
        <v>41</v>
      </c>
      <c r="H101" s="815">
        <v>190</v>
      </c>
      <c r="I101" s="991">
        <v>1819</v>
      </c>
    </row>
    <row r="102" spans="2:12" ht="20.100000000000001" customHeight="1">
      <c r="B102" s="1055" t="s">
        <v>533</v>
      </c>
      <c r="C102" s="1022" t="s">
        <v>15</v>
      </c>
      <c r="D102" s="1023">
        <v>79</v>
      </c>
      <c r="E102" s="1023">
        <v>8</v>
      </c>
      <c r="F102" s="1023">
        <v>72</v>
      </c>
      <c r="G102" s="1023">
        <v>154</v>
      </c>
      <c r="H102" s="1023" t="s">
        <v>15</v>
      </c>
      <c r="I102" s="1056">
        <v>313</v>
      </c>
    </row>
    <row r="103" spans="2:12" ht="20.100000000000001" customHeight="1">
      <c r="B103" s="929" t="s">
        <v>543</v>
      </c>
      <c r="C103" s="929"/>
      <c r="D103" s="929"/>
      <c r="E103" s="929"/>
      <c r="F103" s="929"/>
      <c r="G103" s="929"/>
      <c r="H103" s="929"/>
      <c r="I103" s="929"/>
    </row>
    <row r="104" spans="2:12" ht="20.100000000000001" customHeight="1">
      <c r="B104" s="1030" t="s">
        <v>509</v>
      </c>
      <c r="C104" s="1033">
        <v>1043</v>
      </c>
      <c r="D104" s="1033">
        <v>251</v>
      </c>
      <c r="E104" s="1033">
        <v>1695</v>
      </c>
      <c r="F104" s="1033">
        <v>648</v>
      </c>
      <c r="G104" s="1033">
        <v>314</v>
      </c>
      <c r="H104" s="1033">
        <v>207</v>
      </c>
      <c r="I104" s="1033">
        <v>4158</v>
      </c>
    </row>
    <row r="105" spans="2:12" ht="20.100000000000001" customHeight="1">
      <c r="B105" s="716" t="s">
        <v>503</v>
      </c>
      <c r="C105" s="27">
        <v>1043</v>
      </c>
      <c r="D105" s="815">
        <v>26</v>
      </c>
      <c r="E105" s="815">
        <v>1688</v>
      </c>
      <c r="F105" s="815">
        <v>327</v>
      </c>
      <c r="G105" s="815">
        <v>88</v>
      </c>
      <c r="H105" s="815">
        <v>207</v>
      </c>
      <c r="I105" s="991">
        <v>3379</v>
      </c>
    </row>
    <row r="106" spans="2:12" ht="20.100000000000001" customHeight="1">
      <c r="B106" s="1057" t="s">
        <v>533</v>
      </c>
      <c r="C106" s="993" t="s">
        <v>15</v>
      </c>
      <c r="D106" s="672">
        <v>225</v>
      </c>
      <c r="E106" s="672">
        <v>7</v>
      </c>
      <c r="F106" s="672">
        <v>321</v>
      </c>
      <c r="G106" s="672">
        <v>226</v>
      </c>
      <c r="H106" s="672" t="s">
        <v>15</v>
      </c>
      <c r="I106" s="994">
        <v>779</v>
      </c>
    </row>
    <row r="107" spans="2:12" ht="20.100000000000001" customHeight="1">
      <c r="B107" s="1030" t="s">
        <v>540</v>
      </c>
      <c r="C107" s="1033">
        <v>446</v>
      </c>
      <c r="D107" s="1033">
        <v>136</v>
      </c>
      <c r="E107" s="1033">
        <v>934</v>
      </c>
      <c r="F107" s="1033">
        <v>512</v>
      </c>
      <c r="G107" s="1033">
        <v>136</v>
      </c>
      <c r="H107" s="1033">
        <v>17</v>
      </c>
      <c r="I107" s="1033">
        <v>2181</v>
      </c>
    </row>
    <row r="108" spans="2:12" ht="20.100000000000001" customHeight="1">
      <c r="B108" s="716" t="s">
        <v>503</v>
      </c>
      <c r="C108" s="27">
        <v>446</v>
      </c>
      <c r="D108" s="815">
        <v>16</v>
      </c>
      <c r="E108" s="815">
        <v>930</v>
      </c>
      <c r="F108" s="815">
        <v>252</v>
      </c>
      <c r="G108" s="815">
        <v>54</v>
      </c>
      <c r="H108" s="815">
        <v>17</v>
      </c>
      <c r="I108" s="991">
        <v>1715</v>
      </c>
    </row>
    <row r="109" spans="2:12" ht="20.100000000000001" customHeight="1">
      <c r="B109" s="1057" t="s">
        <v>533</v>
      </c>
      <c r="C109" s="993" t="s">
        <v>15</v>
      </c>
      <c r="D109" s="672">
        <v>120</v>
      </c>
      <c r="E109" s="672">
        <v>4</v>
      </c>
      <c r="F109" s="672">
        <v>260</v>
      </c>
      <c r="G109" s="672">
        <v>82</v>
      </c>
      <c r="H109" s="672" t="s">
        <v>15</v>
      </c>
      <c r="I109" s="994">
        <v>466</v>
      </c>
    </row>
    <row r="110" spans="2:12" ht="20.100000000000001" customHeight="1">
      <c r="B110" s="1030" t="s">
        <v>541</v>
      </c>
      <c r="C110" s="1033">
        <v>597</v>
      </c>
      <c r="D110" s="1033">
        <v>115</v>
      </c>
      <c r="E110" s="1033">
        <v>761</v>
      </c>
      <c r="F110" s="1033">
        <v>136</v>
      </c>
      <c r="G110" s="1033">
        <v>178</v>
      </c>
      <c r="H110" s="1033">
        <v>190</v>
      </c>
      <c r="I110" s="1033">
        <v>1977</v>
      </c>
    </row>
    <row r="111" spans="2:12" ht="20.100000000000001" customHeight="1">
      <c r="B111" s="716" t="s">
        <v>503</v>
      </c>
      <c r="C111" s="27">
        <v>597</v>
      </c>
      <c r="D111" s="815">
        <v>10</v>
      </c>
      <c r="E111" s="815">
        <v>758</v>
      </c>
      <c r="F111" s="815">
        <v>75</v>
      </c>
      <c r="G111" s="815">
        <v>34</v>
      </c>
      <c r="H111" s="815">
        <v>190</v>
      </c>
      <c r="I111" s="991">
        <v>1664</v>
      </c>
    </row>
    <row r="112" spans="2:12" ht="20.100000000000001" customHeight="1">
      <c r="B112" s="1055" t="s">
        <v>533</v>
      </c>
      <c r="C112" s="1022" t="s">
        <v>15</v>
      </c>
      <c r="D112" s="1023">
        <v>105</v>
      </c>
      <c r="E112" s="1023">
        <v>3</v>
      </c>
      <c r="F112" s="1023">
        <v>61</v>
      </c>
      <c r="G112" s="1023">
        <v>144</v>
      </c>
      <c r="H112" s="1023" t="s">
        <v>15</v>
      </c>
      <c r="I112" s="1056">
        <v>313</v>
      </c>
    </row>
    <row r="113" spans="2:9" ht="20.100000000000001" customHeight="1">
      <c r="B113" s="929" t="s">
        <v>544</v>
      </c>
      <c r="C113" s="929"/>
      <c r="D113" s="929"/>
      <c r="E113" s="929"/>
      <c r="F113" s="929"/>
      <c r="G113" s="929"/>
      <c r="H113" s="929"/>
      <c r="I113" s="929"/>
    </row>
    <row r="114" spans="2:9" ht="20.100000000000001" customHeight="1">
      <c r="B114" s="1030" t="s">
        <v>509</v>
      </c>
      <c r="C114" s="1033">
        <v>976</v>
      </c>
      <c r="D114" s="1033">
        <v>269</v>
      </c>
      <c r="E114" s="1033">
        <v>1463</v>
      </c>
      <c r="F114" s="1033">
        <v>1311</v>
      </c>
      <c r="G114" s="1033">
        <v>271</v>
      </c>
      <c r="H114" s="1033">
        <v>205</v>
      </c>
      <c r="I114" s="1033">
        <v>4495</v>
      </c>
    </row>
    <row r="115" spans="2:9" ht="20.100000000000001" customHeight="1">
      <c r="B115" s="716" t="s">
        <v>503</v>
      </c>
      <c r="C115" s="27">
        <v>976</v>
      </c>
      <c r="D115" s="815">
        <v>23</v>
      </c>
      <c r="E115" s="815">
        <v>1.45</v>
      </c>
      <c r="F115" s="815">
        <v>1.0509999999999999</v>
      </c>
      <c r="G115" s="815">
        <v>101</v>
      </c>
      <c r="H115" s="815">
        <v>205</v>
      </c>
      <c r="I115" s="991">
        <v>3806</v>
      </c>
    </row>
    <row r="116" spans="2:9" ht="20.100000000000001" customHeight="1">
      <c r="B116" s="1057" t="s">
        <v>533</v>
      </c>
      <c r="C116" s="993" t="s">
        <v>15</v>
      </c>
      <c r="D116" s="672">
        <v>246</v>
      </c>
      <c r="E116" s="672">
        <v>13</v>
      </c>
      <c r="F116" s="672">
        <v>260</v>
      </c>
      <c r="G116" s="672">
        <v>170</v>
      </c>
      <c r="H116" s="672" t="s">
        <v>15</v>
      </c>
      <c r="I116" s="994">
        <v>689</v>
      </c>
    </row>
    <row r="117" spans="2:9" ht="20.100000000000001" customHeight="1">
      <c r="B117" s="1030" t="s">
        <v>540</v>
      </c>
      <c r="C117" s="1033">
        <v>445</v>
      </c>
      <c r="D117" s="1033">
        <v>151</v>
      </c>
      <c r="E117" s="1033">
        <v>836</v>
      </c>
      <c r="F117" s="1033">
        <v>1061</v>
      </c>
      <c r="G117" s="1033">
        <v>145</v>
      </c>
      <c r="H117" s="1033">
        <v>17</v>
      </c>
      <c r="I117" s="1033">
        <v>2655</v>
      </c>
    </row>
    <row r="118" spans="2:9" ht="20.100000000000001" customHeight="1">
      <c r="B118" s="716" t="s">
        <v>503</v>
      </c>
      <c r="C118" s="27">
        <v>445</v>
      </c>
      <c r="D118" s="815">
        <v>15</v>
      </c>
      <c r="E118" s="815">
        <v>833</v>
      </c>
      <c r="F118" s="815">
        <v>846</v>
      </c>
      <c r="G118" s="815">
        <v>71</v>
      </c>
      <c r="H118" s="815">
        <v>17</v>
      </c>
      <c r="I118" s="991">
        <v>2227</v>
      </c>
    </row>
    <row r="119" spans="2:9" ht="20.100000000000001" customHeight="1">
      <c r="B119" s="1057" t="s">
        <v>533</v>
      </c>
      <c r="C119" s="993" t="s">
        <v>15</v>
      </c>
      <c r="D119" s="672">
        <v>136</v>
      </c>
      <c r="E119" s="672">
        <v>3</v>
      </c>
      <c r="F119" s="672">
        <v>215</v>
      </c>
      <c r="G119" s="672">
        <v>74</v>
      </c>
      <c r="H119" s="672" t="s">
        <v>15</v>
      </c>
      <c r="I119" s="994">
        <v>428</v>
      </c>
    </row>
    <row r="120" spans="2:9" ht="20.100000000000001" customHeight="1">
      <c r="B120" s="1030" t="s">
        <v>541</v>
      </c>
      <c r="C120" s="1033">
        <v>531</v>
      </c>
      <c r="D120" s="1033">
        <v>118</v>
      </c>
      <c r="E120" s="1033">
        <v>627</v>
      </c>
      <c r="F120" s="1033">
        <v>250</v>
      </c>
      <c r="G120" s="1033">
        <v>126</v>
      </c>
      <c r="H120" s="1033">
        <v>188</v>
      </c>
      <c r="I120" s="1033">
        <v>1.84</v>
      </c>
    </row>
    <row r="121" spans="2:9" ht="20.100000000000001" customHeight="1">
      <c r="B121" s="716" t="s">
        <v>503</v>
      </c>
      <c r="C121" s="27">
        <v>531</v>
      </c>
      <c r="D121" s="815">
        <v>8</v>
      </c>
      <c r="E121" s="815">
        <v>617</v>
      </c>
      <c r="F121" s="815">
        <v>205</v>
      </c>
      <c r="G121" s="815">
        <v>30</v>
      </c>
      <c r="H121" s="815">
        <v>188</v>
      </c>
      <c r="I121" s="991">
        <v>1.579</v>
      </c>
    </row>
    <row r="122" spans="2:9" ht="20.100000000000001" customHeight="1">
      <c r="B122" s="1055" t="s">
        <v>533</v>
      </c>
      <c r="C122" s="1022" t="s">
        <v>15</v>
      </c>
      <c r="D122" s="1023">
        <v>110</v>
      </c>
      <c r="E122" s="1023">
        <v>10</v>
      </c>
      <c r="F122" s="1023">
        <v>45</v>
      </c>
      <c r="G122" s="1023">
        <v>96</v>
      </c>
      <c r="H122" s="1023" t="s">
        <v>15</v>
      </c>
      <c r="I122" s="1056">
        <v>261</v>
      </c>
    </row>
    <row r="123" spans="2:9" ht="20.100000000000001" customHeight="1">
      <c r="B123" s="929" t="s">
        <v>545</v>
      </c>
      <c r="C123" s="929"/>
      <c r="D123" s="929"/>
      <c r="E123" s="929"/>
      <c r="F123" s="929"/>
      <c r="G123" s="929"/>
      <c r="H123" s="929"/>
      <c r="I123" s="929"/>
    </row>
    <row r="124" spans="2:9" ht="20.100000000000001" customHeight="1">
      <c r="B124" s="1043" t="s">
        <v>509</v>
      </c>
      <c r="C124" s="1058">
        <v>936</v>
      </c>
      <c r="D124" s="1059">
        <v>286</v>
      </c>
      <c r="E124" s="1059">
        <v>1295</v>
      </c>
      <c r="F124" s="1059">
        <v>1642</v>
      </c>
      <c r="G124" s="1059">
        <v>242</v>
      </c>
      <c r="H124" s="1059">
        <v>200</v>
      </c>
      <c r="I124" s="1060">
        <v>4601</v>
      </c>
    </row>
    <row r="125" spans="2:9" ht="20.100000000000001" customHeight="1">
      <c r="B125" s="716" t="s">
        <v>503</v>
      </c>
      <c r="C125" s="27">
        <v>936</v>
      </c>
      <c r="D125" s="815">
        <v>10</v>
      </c>
      <c r="E125" s="815">
        <v>1282</v>
      </c>
      <c r="F125" s="815">
        <v>1210</v>
      </c>
      <c r="G125" s="815">
        <v>85</v>
      </c>
      <c r="H125" s="815">
        <v>200</v>
      </c>
      <c r="I125" s="991">
        <v>3723</v>
      </c>
    </row>
    <row r="126" spans="2:9" ht="20.100000000000001" customHeight="1">
      <c r="B126" s="313" t="s">
        <v>533</v>
      </c>
      <c r="C126" s="85" t="s">
        <v>15</v>
      </c>
      <c r="D126" s="816">
        <v>276</v>
      </c>
      <c r="E126" s="816">
        <v>13</v>
      </c>
      <c r="F126" s="816">
        <v>432</v>
      </c>
      <c r="G126" s="816">
        <v>157</v>
      </c>
      <c r="H126" s="816" t="s">
        <v>15</v>
      </c>
      <c r="I126" s="1008">
        <v>878</v>
      </c>
    </row>
    <row r="127" spans="2:9" ht="20.100000000000001" customHeight="1">
      <c r="B127" s="965" t="s">
        <v>540</v>
      </c>
      <c r="C127" s="916">
        <v>476</v>
      </c>
      <c r="D127" s="917">
        <v>152</v>
      </c>
      <c r="E127" s="917">
        <v>819</v>
      </c>
      <c r="F127" s="917">
        <v>1309</v>
      </c>
      <c r="G127" s="917">
        <v>151</v>
      </c>
      <c r="H127" s="917">
        <v>14</v>
      </c>
      <c r="I127" s="1009">
        <v>2921</v>
      </c>
    </row>
    <row r="128" spans="2:9" ht="20.100000000000001" customHeight="1">
      <c r="B128" s="716" t="s">
        <v>503</v>
      </c>
      <c r="C128" s="27">
        <v>476</v>
      </c>
      <c r="D128" s="815">
        <v>7</v>
      </c>
      <c r="E128" s="815">
        <v>816</v>
      </c>
      <c r="F128" s="815">
        <v>955</v>
      </c>
      <c r="G128" s="815">
        <v>73</v>
      </c>
      <c r="H128" s="815">
        <v>14</v>
      </c>
      <c r="I128" s="991">
        <v>2341</v>
      </c>
    </row>
    <row r="129" spans="2:9" ht="20.100000000000001" customHeight="1">
      <c r="B129" s="313" t="s">
        <v>533</v>
      </c>
      <c r="C129" s="85" t="s">
        <v>15</v>
      </c>
      <c r="D129" s="816">
        <v>145</v>
      </c>
      <c r="E129" s="816">
        <v>3</v>
      </c>
      <c r="F129" s="816">
        <v>354</v>
      </c>
      <c r="G129" s="816">
        <v>78</v>
      </c>
      <c r="H129" s="816" t="s">
        <v>15</v>
      </c>
      <c r="I129" s="1008">
        <v>580</v>
      </c>
    </row>
    <row r="130" spans="2:9" ht="20.100000000000001" customHeight="1">
      <c r="B130" s="965" t="s">
        <v>541</v>
      </c>
      <c r="C130" s="916">
        <v>460</v>
      </c>
      <c r="D130" s="917">
        <v>134</v>
      </c>
      <c r="E130" s="917">
        <v>476</v>
      </c>
      <c r="F130" s="917">
        <v>333</v>
      </c>
      <c r="G130" s="917">
        <v>91</v>
      </c>
      <c r="H130" s="917">
        <v>186</v>
      </c>
      <c r="I130" s="1009">
        <v>1680</v>
      </c>
    </row>
    <row r="131" spans="2:9" ht="20.100000000000001" customHeight="1">
      <c r="B131" s="716" t="s">
        <v>503</v>
      </c>
      <c r="C131" s="27">
        <v>460</v>
      </c>
      <c r="D131" s="815">
        <v>3</v>
      </c>
      <c r="E131" s="815">
        <v>466</v>
      </c>
      <c r="F131" s="815">
        <v>255</v>
      </c>
      <c r="G131" s="815">
        <v>12</v>
      </c>
      <c r="H131" s="815">
        <v>186</v>
      </c>
      <c r="I131" s="991">
        <v>1382</v>
      </c>
    </row>
    <row r="132" spans="2:9" ht="20.100000000000001" customHeight="1">
      <c r="B132" s="1055" t="s">
        <v>533</v>
      </c>
      <c r="C132" s="1022" t="s">
        <v>15</v>
      </c>
      <c r="D132" s="1023">
        <v>131</v>
      </c>
      <c r="E132" s="1023">
        <v>10</v>
      </c>
      <c r="F132" s="1023">
        <v>78</v>
      </c>
      <c r="G132" s="1023">
        <v>79</v>
      </c>
      <c r="H132" s="1023" t="s">
        <v>15</v>
      </c>
      <c r="I132" s="1056">
        <v>298</v>
      </c>
    </row>
    <row r="134" spans="2:9" ht="20.100000000000001" customHeight="1">
      <c r="B134" s="156"/>
      <c r="C134" s="156"/>
      <c r="D134" s="156"/>
      <c r="E134" s="156"/>
      <c r="F134" s="156"/>
      <c r="G134" s="156"/>
      <c r="H134" s="156"/>
      <c r="I134" s="156"/>
    </row>
    <row r="135" spans="2:9" ht="20.100000000000001" customHeight="1">
      <c r="C135" s="156"/>
      <c r="D135" s="156"/>
      <c r="E135" s="156"/>
      <c r="F135" s="156"/>
      <c r="G135" s="156"/>
      <c r="H135" s="156"/>
      <c r="I135" s="156"/>
    </row>
  </sheetData>
  <mergeCells count="7">
    <mergeCell ref="C81:I81"/>
    <mergeCell ref="B2:H2"/>
    <mergeCell ref="B4:H4"/>
    <mergeCell ref="B5:H5"/>
    <mergeCell ref="C7:I7"/>
    <mergeCell ref="B40:C40"/>
    <mergeCell ref="C47:I47"/>
  </mergeCells>
  <pageMargins left="0.75" right="0.75" top="1" bottom="1" header="0.5" footer="0.5"/>
  <pageSetup paperSize="9" scale="51" orientation="portrait" horizontalDpi="4294967292" verticalDpi="4294967292" r:id="rId1"/>
  <rowBreaks count="1" manualBreakCount="1">
    <brk id="79" max="16383" man="1"/>
  </rowBreaks>
  <drawing r:id="rId2"/>
</worksheet>
</file>

<file path=xl/worksheets/sheet43.xml><?xml version="1.0" encoding="utf-8"?>
<worksheet xmlns="http://schemas.openxmlformats.org/spreadsheetml/2006/main" xmlns:r="http://schemas.openxmlformats.org/officeDocument/2006/relationships">
  <sheetPr>
    <tabColor rgb="FF92D050"/>
  </sheetPr>
  <dimension ref="B2:I53"/>
  <sheetViews>
    <sheetView showGridLines="0" view="pageBreakPreview" topLeftCell="A39" zoomScale="130" zoomScaleNormal="130" zoomScalePageLayoutView="130" workbookViewId="0">
      <selection activeCell="L13" sqref="L13"/>
    </sheetView>
  </sheetViews>
  <sheetFormatPr defaultColWidth="10.875" defaultRowHeight="20.100000000000001" customHeight="1"/>
  <cols>
    <col min="1" max="1" width="5.5" style="903" customWidth="1"/>
    <col min="2" max="2" width="39.375" style="903" customWidth="1"/>
    <col min="3" max="16384" width="10.875" style="903"/>
  </cols>
  <sheetData>
    <row r="2" spans="2:9" ht="20.100000000000001" customHeight="1">
      <c r="B2" s="1496" t="str">
        <f>UPPER("Changes in bitumen reserves")</f>
        <v>CHANGES IN BITUMEN RESERVES</v>
      </c>
      <c r="C2" s="1496"/>
      <c r="D2" s="1496"/>
      <c r="E2" s="1496"/>
      <c r="F2" s="1496"/>
      <c r="G2" s="1496"/>
      <c r="H2" s="1496"/>
    </row>
    <row r="4" spans="2:9" ht="20.100000000000001" customHeight="1">
      <c r="B4" s="1527"/>
      <c r="C4" s="1527"/>
      <c r="D4" s="1527"/>
      <c r="E4" s="1527"/>
      <c r="F4" s="1527"/>
      <c r="G4" s="1527"/>
      <c r="H4" s="1527"/>
    </row>
    <row r="6" spans="2:9" ht="20.100000000000001" customHeight="1">
      <c r="B6" s="984" t="s">
        <v>550</v>
      </c>
      <c r="C6" s="1524" t="s">
        <v>503</v>
      </c>
      <c r="D6" s="1524"/>
      <c r="E6" s="1524"/>
      <c r="F6" s="1524"/>
      <c r="G6" s="1524"/>
      <c r="H6" s="1524"/>
      <c r="I6" s="1524"/>
    </row>
    <row r="7" spans="2:9" ht="37.5" customHeight="1">
      <c r="B7" s="1006" t="s">
        <v>509</v>
      </c>
      <c r="C7" s="987" t="s">
        <v>510</v>
      </c>
      <c r="D7" s="988" t="s">
        <v>446</v>
      </c>
      <c r="E7" s="987" t="s">
        <v>511</v>
      </c>
      <c r="F7" s="987" t="s">
        <v>512</v>
      </c>
      <c r="G7" s="987" t="s">
        <v>459</v>
      </c>
      <c r="H7" s="988" t="s">
        <v>467</v>
      </c>
      <c r="I7" s="988" t="s">
        <v>38</v>
      </c>
    </row>
    <row r="8" spans="2:9" ht="15.95" customHeight="1">
      <c r="B8" s="1007" t="s">
        <v>534</v>
      </c>
      <c r="C8" s="1016" t="s">
        <v>15</v>
      </c>
      <c r="D8" s="1017" t="s">
        <v>15</v>
      </c>
      <c r="E8" s="1017" t="s">
        <v>15</v>
      </c>
      <c r="F8" s="1017" t="s">
        <v>15</v>
      </c>
      <c r="G8" s="1017">
        <v>984</v>
      </c>
      <c r="H8" s="1017" t="s">
        <v>15</v>
      </c>
      <c r="I8" s="1045">
        <v>984</v>
      </c>
    </row>
    <row r="9" spans="2:9" ht="15.95" customHeight="1">
      <c r="B9" s="1061" t="s">
        <v>514</v>
      </c>
      <c r="C9" s="27" t="s">
        <v>15</v>
      </c>
      <c r="D9" s="815" t="s">
        <v>15</v>
      </c>
      <c r="E9" s="815" t="s">
        <v>15</v>
      </c>
      <c r="F9" s="815" t="s">
        <v>15</v>
      </c>
      <c r="G9" s="815">
        <v>43</v>
      </c>
      <c r="H9" s="815" t="s">
        <v>15</v>
      </c>
      <c r="I9" s="991">
        <v>43</v>
      </c>
    </row>
    <row r="10" spans="2:9" ht="15.95" customHeight="1">
      <c r="B10" s="1061" t="s">
        <v>515</v>
      </c>
      <c r="C10" s="27" t="s">
        <v>15</v>
      </c>
      <c r="D10" s="815" t="s">
        <v>15</v>
      </c>
      <c r="E10" s="815" t="s">
        <v>15</v>
      </c>
      <c r="F10" s="815" t="s">
        <v>15</v>
      </c>
      <c r="G10" s="815">
        <v>15</v>
      </c>
      <c r="H10" s="815" t="s">
        <v>15</v>
      </c>
      <c r="I10" s="991">
        <v>15</v>
      </c>
    </row>
    <row r="11" spans="2:9" ht="15.95" customHeight="1">
      <c r="B11" s="1061" t="s">
        <v>516</v>
      </c>
      <c r="C11" s="27" t="s">
        <v>15</v>
      </c>
      <c r="D11" s="815" t="s">
        <v>15</v>
      </c>
      <c r="E11" s="815" t="s">
        <v>15</v>
      </c>
      <c r="F11" s="815" t="s">
        <v>15</v>
      </c>
      <c r="G11" s="815" t="s">
        <v>15</v>
      </c>
      <c r="H11" s="815" t="s">
        <v>15</v>
      </c>
      <c r="I11" s="991" t="s">
        <v>15</v>
      </c>
    </row>
    <row r="12" spans="2:9" ht="15.95" customHeight="1">
      <c r="B12" s="1061" t="s">
        <v>517</v>
      </c>
      <c r="C12" s="27" t="s">
        <v>15</v>
      </c>
      <c r="D12" s="815" t="s">
        <v>15</v>
      </c>
      <c r="E12" s="815" t="s">
        <v>15</v>
      </c>
      <c r="F12" s="815" t="s">
        <v>15</v>
      </c>
      <c r="G12" s="815" t="s">
        <v>15</v>
      </c>
      <c r="H12" s="815" t="s">
        <v>15</v>
      </c>
      <c r="I12" s="991" t="s">
        <v>15</v>
      </c>
    </row>
    <row r="13" spans="2:9" ht="15.95" customHeight="1">
      <c r="B13" s="1062" t="s">
        <v>518</v>
      </c>
      <c r="C13" s="85" t="s">
        <v>15</v>
      </c>
      <c r="D13" s="816" t="s">
        <v>15</v>
      </c>
      <c r="E13" s="816" t="s">
        <v>15</v>
      </c>
      <c r="F13" s="816" t="s">
        <v>15</v>
      </c>
      <c r="G13" s="816">
        <v>-4</v>
      </c>
      <c r="H13" s="816" t="s">
        <v>15</v>
      </c>
      <c r="I13" s="1008">
        <v>-4</v>
      </c>
    </row>
    <row r="14" spans="2:9" ht="20.100000000000001" customHeight="1">
      <c r="B14" s="1007" t="s">
        <v>551</v>
      </c>
      <c r="C14" s="1016" t="s">
        <v>15</v>
      </c>
      <c r="D14" s="1017" t="s">
        <v>15</v>
      </c>
      <c r="E14" s="1017" t="s">
        <v>15</v>
      </c>
      <c r="F14" s="1017" t="s">
        <v>15</v>
      </c>
      <c r="G14" s="1017">
        <v>1038</v>
      </c>
      <c r="H14" s="1017" t="s">
        <v>15</v>
      </c>
      <c r="I14" s="1045">
        <v>1038</v>
      </c>
    </row>
    <row r="15" spans="2:9" ht="20.100000000000001" customHeight="1">
      <c r="B15" s="1061" t="s">
        <v>514</v>
      </c>
      <c r="C15" s="27" t="s">
        <v>15</v>
      </c>
      <c r="D15" s="815" t="s">
        <v>15</v>
      </c>
      <c r="E15" s="815" t="s">
        <v>15</v>
      </c>
      <c r="F15" s="815" t="s">
        <v>15</v>
      </c>
      <c r="G15" s="815">
        <v>2</v>
      </c>
      <c r="H15" s="815" t="s">
        <v>15</v>
      </c>
      <c r="I15" s="991">
        <v>2</v>
      </c>
    </row>
    <row r="16" spans="2:9" ht="20.100000000000001" customHeight="1">
      <c r="B16" s="1061" t="s">
        <v>515</v>
      </c>
      <c r="C16" s="27" t="s">
        <v>15</v>
      </c>
      <c r="D16" s="815" t="s">
        <v>15</v>
      </c>
      <c r="E16" s="815" t="s">
        <v>15</v>
      </c>
      <c r="F16" s="815" t="s">
        <v>15</v>
      </c>
      <c r="G16" s="815">
        <v>53</v>
      </c>
      <c r="H16" s="815" t="s">
        <v>15</v>
      </c>
      <c r="I16" s="991">
        <v>53</v>
      </c>
    </row>
    <row r="17" spans="2:9" ht="20.100000000000001" customHeight="1">
      <c r="B17" s="1061" t="s">
        <v>516</v>
      </c>
      <c r="C17" s="27" t="s">
        <v>15</v>
      </c>
      <c r="D17" s="815" t="s">
        <v>15</v>
      </c>
      <c r="E17" s="815" t="s">
        <v>15</v>
      </c>
      <c r="F17" s="815" t="s">
        <v>15</v>
      </c>
      <c r="G17" s="815" t="s">
        <v>15</v>
      </c>
      <c r="H17" s="815" t="s">
        <v>15</v>
      </c>
      <c r="I17" s="991" t="s">
        <v>15</v>
      </c>
    </row>
    <row r="18" spans="2:9" ht="20.100000000000001" customHeight="1">
      <c r="B18" s="1061" t="s">
        <v>517</v>
      </c>
      <c r="C18" s="27" t="s">
        <v>15</v>
      </c>
      <c r="D18" s="815" t="s">
        <v>15</v>
      </c>
      <c r="E18" s="815" t="s">
        <v>15</v>
      </c>
      <c r="F18" s="815" t="s">
        <v>15</v>
      </c>
      <c r="G18" s="815" t="s">
        <v>15</v>
      </c>
      <c r="H18" s="815" t="s">
        <v>15</v>
      </c>
      <c r="I18" s="991" t="s">
        <v>15</v>
      </c>
    </row>
    <row r="19" spans="2:9" ht="20.100000000000001" customHeight="1">
      <c r="B19" s="1062" t="s">
        <v>518</v>
      </c>
      <c r="C19" s="85" t="s">
        <v>15</v>
      </c>
      <c r="D19" s="816" t="s">
        <v>15</v>
      </c>
      <c r="E19" s="816" t="s">
        <v>15</v>
      </c>
      <c r="F19" s="816" t="s">
        <v>15</v>
      </c>
      <c r="G19" s="816">
        <v>-5</v>
      </c>
      <c r="H19" s="816" t="s">
        <v>15</v>
      </c>
      <c r="I19" s="1008">
        <v>-5</v>
      </c>
    </row>
    <row r="20" spans="2:9" ht="20.100000000000001" customHeight="1">
      <c r="B20" s="1007" t="s">
        <v>535</v>
      </c>
      <c r="C20" s="1016" t="s">
        <v>15</v>
      </c>
      <c r="D20" s="1017" t="s">
        <v>15</v>
      </c>
      <c r="E20" s="1017" t="s">
        <v>15</v>
      </c>
      <c r="F20" s="1017" t="s">
        <v>15</v>
      </c>
      <c r="G20" s="1017">
        <v>1088</v>
      </c>
      <c r="H20" s="1017" t="s">
        <v>15</v>
      </c>
      <c r="I20" s="1045">
        <v>1088</v>
      </c>
    </row>
    <row r="21" spans="2:9" ht="20.100000000000001" customHeight="1">
      <c r="B21" s="1061" t="s">
        <v>514</v>
      </c>
      <c r="C21" s="27" t="s">
        <v>15</v>
      </c>
      <c r="D21" s="815" t="s">
        <v>15</v>
      </c>
      <c r="E21" s="815" t="s">
        <v>15</v>
      </c>
      <c r="F21" s="815" t="s">
        <v>15</v>
      </c>
      <c r="G21" s="815">
        <v>-25</v>
      </c>
      <c r="H21" s="815" t="s">
        <v>15</v>
      </c>
      <c r="I21" s="991">
        <v>-25</v>
      </c>
    </row>
    <row r="22" spans="2:9" ht="20.100000000000001" customHeight="1">
      <c r="B22" s="1061" t="s">
        <v>515</v>
      </c>
      <c r="C22" s="27" t="s">
        <v>15</v>
      </c>
      <c r="D22" s="815" t="s">
        <v>15</v>
      </c>
      <c r="E22" s="815" t="s">
        <v>15</v>
      </c>
      <c r="F22" s="815" t="s">
        <v>15</v>
      </c>
      <c r="G22" s="815">
        <v>87</v>
      </c>
      <c r="H22" s="815" t="s">
        <v>15</v>
      </c>
      <c r="I22" s="991">
        <v>87</v>
      </c>
    </row>
    <row r="23" spans="2:9" ht="20.100000000000001" customHeight="1">
      <c r="B23" s="1061" t="s">
        <v>516</v>
      </c>
      <c r="C23" s="27" t="s">
        <v>15</v>
      </c>
      <c r="D23" s="815" t="s">
        <v>15</v>
      </c>
      <c r="E23" s="815" t="s">
        <v>15</v>
      </c>
      <c r="F23" s="815" t="s">
        <v>15</v>
      </c>
      <c r="G23" s="815" t="s">
        <v>15</v>
      </c>
      <c r="H23" s="815" t="s">
        <v>15</v>
      </c>
      <c r="I23" s="991" t="s">
        <v>15</v>
      </c>
    </row>
    <row r="24" spans="2:9" ht="20.100000000000001" customHeight="1">
      <c r="B24" s="1061" t="s">
        <v>517</v>
      </c>
      <c r="C24" s="27" t="s">
        <v>15</v>
      </c>
      <c r="D24" s="815" t="s">
        <v>15</v>
      </c>
      <c r="E24" s="815" t="s">
        <v>15</v>
      </c>
      <c r="F24" s="815" t="s">
        <v>15</v>
      </c>
      <c r="G24" s="815" t="s">
        <v>15</v>
      </c>
      <c r="H24" s="815" t="s">
        <v>15</v>
      </c>
      <c r="I24" s="991" t="s">
        <v>15</v>
      </c>
    </row>
    <row r="25" spans="2:9" ht="20.100000000000001" customHeight="1">
      <c r="B25" s="1062" t="s">
        <v>518</v>
      </c>
      <c r="C25" s="85" t="s">
        <v>15</v>
      </c>
      <c r="D25" s="816" t="s">
        <v>15</v>
      </c>
      <c r="E25" s="816" t="s">
        <v>15</v>
      </c>
      <c r="F25" s="816" t="s">
        <v>15</v>
      </c>
      <c r="G25" s="816">
        <v>-5</v>
      </c>
      <c r="H25" s="816" t="s">
        <v>15</v>
      </c>
      <c r="I25" s="1008">
        <v>-5</v>
      </c>
    </row>
    <row r="26" spans="2:9" ht="20.100000000000001" customHeight="1">
      <c r="B26" s="1007" t="s">
        <v>536</v>
      </c>
      <c r="C26" s="1016" t="s">
        <v>15</v>
      </c>
      <c r="D26" s="1017" t="s">
        <v>15</v>
      </c>
      <c r="E26" s="1017" t="s">
        <v>15</v>
      </c>
      <c r="F26" s="1017" t="s">
        <v>15</v>
      </c>
      <c r="G26" s="1017">
        <v>1145</v>
      </c>
      <c r="H26" s="1017" t="s">
        <v>15</v>
      </c>
      <c r="I26" s="1045">
        <v>1145</v>
      </c>
    </row>
    <row r="27" spans="2:9" ht="20.100000000000001" customHeight="1">
      <c r="B27" s="1061" t="s">
        <v>514</v>
      </c>
      <c r="C27" s="27" t="s">
        <v>15</v>
      </c>
      <c r="D27" s="815" t="s">
        <v>523</v>
      </c>
      <c r="E27" s="815" t="s">
        <v>15</v>
      </c>
      <c r="F27" s="815" t="s">
        <v>15</v>
      </c>
      <c r="G27" s="815">
        <v>130</v>
      </c>
      <c r="H27" s="815" t="s">
        <v>15</v>
      </c>
      <c r="I27" s="991">
        <v>130</v>
      </c>
    </row>
    <row r="28" spans="2:9" ht="20.100000000000001" customHeight="1">
      <c r="B28" s="1061" t="s">
        <v>515</v>
      </c>
      <c r="C28" s="27" t="s">
        <v>15</v>
      </c>
      <c r="D28" s="815" t="s">
        <v>15</v>
      </c>
      <c r="E28" s="815" t="s">
        <v>15</v>
      </c>
      <c r="F28" s="815" t="s">
        <v>15</v>
      </c>
      <c r="G28" s="815" t="s">
        <v>15</v>
      </c>
      <c r="H28" s="815" t="s">
        <v>15</v>
      </c>
      <c r="I28" s="991" t="s">
        <v>15</v>
      </c>
    </row>
    <row r="29" spans="2:9" ht="20.100000000000001" customHeight="1">
      <c r="B29" s="1061" t="s">
        <v>516</v>
      </c>
      <c r="C29" s="27" t="s">
        <v>15</v>
      </c>
      <c r="D29" s="815" t="s">
        <v>15</v>
      </c>
      <c r="E29" s="815" t="s">
        <v>15</v>
      </c>
      <c r="F29" s="815" t="s">
        <v>15</v>
      </c>
      <c r="G29" s="815" t="s">
        <v>15</v>
      </c>
      <c r="H29" s="815" t="s">
        <v>15</v>
      </c>
      <c r="I29" s="991" t="s">
        <v>15</v>
      </c>
    </row>
    <row r="30" spans="2:9" ht="20.100000000000001" customHeight="1">
      <c r="B30" s="1061" t="s">
        <v>517</v>
      </c>
      <c r="C30" s="27" t="s">
        <v>15</v>
      </c>
      <c r="D30" s="815" t="s">
        <v>15</v>
      </c>
      <c r="E30" s="815" t="s">
        <v>15</v>
      </c>
      <c r="F30" s="815" t="s">
        <v>15</v>
      </c>
      <c r="G30" s="815">
        <v>-160</v>
      </c>
      <c r="H30" s="815" t="s">
        <v>15</v>
      </c>
      <c r="I30" s="991">
        <v>-160</v>
      </c>
    </row>
    <row r="31" spans="2:9" ht="20.100000000000001" customHeight="1">
      <c r="B31" s="1062" t="s">
        <v>518</v>
      </c>
      <c r="C31" s="85" t="s">
        <v>15</v>
      </c>
      <c r="D31" s="816" t="s">
        <v>15</v>
      </c>
      <c r="E31" s="816" t="s">
        <v>15</v>
      </c>
      <c r="F31" s="816" t="s">
        <v>15</v>
      </c>
      <c r="G31" s="816">
        <v>-5</v>
      </c>
      <c r="H31" s="816" t="s">
        <v>15</v>
      </c>
      <c r="I31" s="1008">
        <v>-5</v>
      </c>
    </row>
    <row r="32" spans="2:9" ht="20.100000000000001" customHeight="1">
      <c r="B32" s="1007" t="s">
        <v>524</v>
      </c>
      <c r="C32" s="1016" t="s">
        <v>15</v>
      </c>
      <c r="D32" s="1017" t="s">
        <v>15</v>
      </c>
      <c r="E32" s="1017" t="s">
        <v>15</v>
      </c>
      <c r="F32" s="1017" t="s">
        <v>15</v>
      </c>
      <c r="G32" s="1017">
        <v>1110</v>
      </c>
      <c r="H32" s="1017" t="s">
        <v>15</v>
      </c>
      <c r="I32" s="1045">
        <v>1110</v>
      </c>
    </row>
    <row r="33" spans="2:9" ht="20.100000000000001" customHeight="1">
      <c r="B33" s="1061" t="s">
        <v>514</v>
      </c>
      <c r="C33" s="27" t="s">
        <v>15</v>
      </c>
      <c r="D33" s="815" t="s">
        <v>523</v>
      </c>
      <c r="E33" s="815" t="s">
        <v>15</v>
      </c>
      <c r="F33" s="815" t="s">
        <v>15</v>
      </c>
      <c r="G33" s="815">
        <v>-284</v>
      </c>
      <c r="H33" s="815" t="s">
        <v>15</v>
      </c>
      <c r="I33" s="991">
        <v>-284</v>
      </c>
    </row>
    <row r="34" spans="2:9" ht="20.100000000000001" customHeight="1">
      <c r="B34" s="1061" t="s">
        <v>515</v>
      </c>
      <c r="C34" s="27" t="s">
        <v>15</v>
      </c>
      <c r="D34" s="815" t="s">
        <v>15</v>
      </c>
      <c r="E34" s="815" t="s">
        <v>15</v>
      </c>
      <c r="F34" s="815" t="s">
        <v>15</v>
      </c>
      <c r="G34" s="815" t="s">
        <v>15</v>
      </c>
      <c r="H34" s="815" t="s">
        <v>15</v>
      </c>
      <c r="I34" s="991" t="s">
        <v>15</v>
      </c>
    </row>
    <row r="35" spans="2:9" ht="20.100000000000001" customHeight="1">
      <c r="B35" s="1061" t="s">
        <v>516</v>
      </c>
      <c r="C35" s="27" t="s">
        <v>15</v>
      </c>
      <c r="D35" s="815" t="s">
        <v>15</v>
      </c>
      <c r="E35" s="815" t="s">
        <v>15</v>
      </c>
      <c r="F35" s="815" t="s">
        <v>15</v>
      </c>
      <c r="G35" s="815" t="s">
        <v>15</v>
      </c>
      <c r="H35" s="815" t="s">
        <v>15</v>
      </c>
      <c r="I35" s="991" t="s">
        <v>15</v>
      </c>
    </row>
    <row r="36" spans="2:9" ht="20.100000000000001" customHeight="1">
      <c r="B36" s="1061" t="s">
        <v>517</v>
      </c>
      <c r="C36" s="27" t="s">
        <v>15</v>
      </c>
      <c r="D36" s="815" t="s">
        <v>15</v>
      </c>
      <c r="E36" s="815" t="s">
        <v>15</v>
      </c>
      <c r="F36" s="815" t="s">
        <v>15</v>
      </c>
      <c r="G36" s="815" t="s">
        <v>15</v>
      </c>
      <c r="H36" s="815" t="s">
        <v>15</v>
      </c>
      <c r="I36" s="991" t="s">
        <v>15</v>
      </c>
    </row>
    <row r="37" spans="2:9" ht="20.100000000000001" customHeight="1">
      <c r="B37" s="1062" t="s">
        <v>518</v>
      </c>
      <c r="C37" s="85" t="s">
        <v>15</v>
      </c>
      <c r="D37" s="816" t="s">
        <v>15</v>
      </c>
      <c r="E37" s="816" t="s">
        <v>15</v>
      </c>
      <c r="F37" s="816" t="s">
        <v>15</v>
      </c>
      <c r="G37" s="816">
        <v>-13</v>
      </c>
      <c r="H37" s="816" t="s">
        <v>15</v>
      </c>
      <c r="I37" s="1008">
        <v>-13</v>
      </c>
    </row>
    <row r="38" spans="2:9" ht="20.100000000000001" customHeight="1">
      <c r="B38" s="965" t="s">
        <v>525</v>
      </c>
      <c r="C38" s="916" t="s">
        <v>15</v>
      </c>
      <c r="D38" s="917" t="s">
        <v>15</v>
      </c>
      <c r="E38" s="917" t="s">
        <v>15</v>
      </c>
      <c r="F38" s="917" t="s">
        <v>15</v>
      </c>
      <c r="G38" s="917">
        <v>813</v>
      </c>
      <c r="H38" s="917" t="s">
        <v>15</v>
      </c>
      <c r="I38" s="1009">
        <v>813</v>
      </c>
    </row>
    <row r="39" spans="2:9" ht="20.100000000000001" customHeight="1">
      <c r="B39" s="1006" t="s">
        <v>552</v>
      </c>
      <c r="C39" s="1063"/>
      <c r="D39" s="1063"/>
      <c r="E39" s="1063"/>
      <c r="F39" s="1063"/>
      <c r="G39" s="1063"/>
      <c r="H39" s="1063"/>
      <c r="I39" s="1063"/>
    </row>
    <row r="40" spans="2:9" ht="20.100000000000001" customHeight="1">
      <c r="B40" s="964" t="s">
        <v>527</v>
      </c>
      <c r="C40" s="731" t="s">
        <v>15</v>
      </c>
      <c r="D40" s="731" t="s">
        <v>15</v>
      </c>
      <c r="E40" s="731" t="s">
        <v>15</v>
      </c>
      <c r="F40" s="731" t="s">
        <v>15</v>
      </c>
      <c r="G40" s="731">
        <v>18</v>
      </c>
      <c r="H40" s="731" t="s">
        <v>15</v>
      </c>
      <c r="I40" s="991">
        <v>18</v>
      </c>
    </row>
    <row r="41" spans="2:9" ht="20.100000000000001" customHeight="1">
      <c r="B41" s="964" t="s">
        <v>528</v>
      </c>
      <c r="C41" s="731" t="s">
        <v>15</v>
      </c>
      <c r="D41" s="731" t="s">
        <v>15</v>
      </c>
      <c r="E41" s="731" t="s">
        <v>15</v>
      </c>
      <c r="F41" s="731" t="s">
        <v>15</v>
      </c>
      <c r="G41" s="731">
        <v>15</v>
      </c>
      <c r="H41" s="731" t="s">
        <v>15</v>
      </c>
      <c r="I41" s="991">
        <v>15</v>
      </c>
    </row>
    <row r="42" spans="2:9" ht="20.100000000000001" customHeight="1">
      <c r="B42" s="990" t="s">
        <v>529</v>
      </c>
      <c r="C42" s="731" t="s">
        <v>15</v>
      </c>
      <c r="D42" s="731" t="s">
        <v>15</v>
      </c>
      <c r="E42" s="731" t="s">
        <v>15</v>
      </c>
      <c r="F42" s="731" t="s">
        <v>15</v>
      </c>
      <c r="G42" s="731">
        <v>17</v>
      </c>
      <c r="H42" s="731" t="s">
        <v>15</v>
      </c>
      <c r="I42" s="991">
        <v>17</v>
      </c>
    </row>
    <row r="43" spans="2:9" ht="20.100000000000001" customHeight="1">
      <c r="B43" s="990" t="s">
        <v>530</v>
      </c>
      <c r="C43" s="731" t="s">
        <v>15</v>
      </c>
      <c r="D43" s="731" t="s">
        <v>523</v>
      </c>
      <c r="E43" s="731" t="s">
        <v>15</v>
      </c>
      <c r="F43" s="731" t="s">
        <v>15</v>
      </c>
      <c r="G43" s="731">
        <v>100</v>
      </c>
      <c r="H43" s="731" t="s">
        <v>15</v>
      </c>
      <c r="I43" s="991">
        <v>100</v>
      </c>
    </row>
    <row r="44" spans="2:9" ht="20.100000000000001" customHeight="1">
      <c r="B44" s="965" t="s">
        <v>531</v>
      </c>
      <c r="C44" s="916" t="s">
        <v>15</v>
      </c>
      <c r="D44" s="917" t="s">
        <v>523</v>
      </c>
      <c r="E44" s="917" t="s">
        <v>15</v>
      </c>
      <c r="F44" s="917" t="s">
        <v>15</v>
      </c>
      <c r="G44" s="917">
        <v>160</v>
      </c>
      <c r="H44" s="917" t="s">
        <v>15</v>
      </c>
      <c r="I44" s="1009">
        <v>160</v>
      </c>
    </row>
    <row r="45" spans="2:9" ht="20.100000000000001" customHeight="1">
      <c r="B45" s="1006" t="s">
        <v>553</v>
      </c>
      <c r="C45" s="1063"/>
      <c r="D45" s="1063"/>
      <c r="E45" s="1063"/>
      <c r="F45" s="1063"/>
      <c r="G45" s="1063"/>
      <c r="H45" s="1063"/>
      <c r="I45" s="1063"/>
    </row>
    <row r="46" spans="2:9" ht="20.100000000000001" customHeight="1">
      <c r="B46" s="964" t="s">
        <v>527</v>
      </c>
      <c r="C46" s="731" t="s">
        <v>15</v>
      </c>
      <c r="D46" s="731" t="s">
        <v>15</v>
      </c>
      <c r="E46" s="731" t="s">
        <v>15</v>
      </c>
      <c r="F46" s="731" t="s">
        <v>15</v>
      </c>
      <c r="G46" s="731">
        <v>1020</v>
      </c>
      <c r="H46" s="731" t="s">
        <v>15</v>
      </c>
      <c r="I46" s="991">
        <v>1020</v>
      </c>
    </row>
    <row r="47" spans="2:9" ht="20.100000000000001" customHeight="1">
      <c r="B47" s="964" t="s">
        <v>528</v>
      </c>
      <c r="C47" s="731" t="s">
        <v>15</v>
      </c>
      <c r="D47" s="731" t="s">
        <v>15</v>
      </c>
      <c r="E47" s="731" t="s">
        <v>15</v>
      </c>
      <c r="F47" s="731" t="s">
        <v>15</v>
      </c>
      <c r="G47" s="731">
        <v>1073</v>
      </c>
      <c r="H47" s="731" t="s">
        <v>15</v>
      </c>
      <c r="I47" s="991">
        <v>1073</v>
      </c>
    </row>
    <row r="48" spans="2:9" ht="20.100000000000001" customHeight="1">
      <c r="B48" s="990" t="s">
        <v>529</v>
      </c>
      <c r="C48" s="731" t="s">
        <v>15</v>
      </c>
      <c r="D48" s="731" t="s">
        <v>15</v>
      </c>
      <c r="E48" s="731" t="s">
        <v>15</v>
      </c>
      <c r="F48" s="731" t="s">
        <v>15</v>
      </c>
      <c r="G48" s="731">
        <v>1128</v>
      </c>
      <c r="H48" s="731" t="s">
        <v>15</v>
      </c>
      <c r="I48" s="991">
        <v>1128</v>
      </c>
    </row>
    <row r="49" spans="2:9" ht="20.100000000000001" customHeight="1">
      <c r="B49" s="990" t="s">
        <v>530</v>
      </c>
      <c r="C49" s="731" t="s">
        <v>15</v>
      </c>
      <c r="D49" s="731" t="s">
        <v>523</v>
      </c>
      <c r="E49" s="731" t="s">
        <v>15</v>
      </c>
      <c r="F49" s="731" t="s">
        <v>15</v>
      </c>
      <c r="G49" s="731">
        <v>1010</v>
      </c>
      <c r="H49" s="731" t="s">
        <v>15</v>
      </c>
      <c r="I49" s="991">
        <v>1010</v>
      </c>
    </row>
    <row r="50" spans="2:9" ht="20.100000000000001" customHeight="1">
      <c r="B50" s="965" t="s">
        <v>531</v>
      </c>
      <c r="C50" s="916" t="s">
        <v>15</v>
      </c>
      <c r="D50" s="917" t="s">
        <v>523</v>
      </c>
      <c r="E50" s="917" t="s">
        <v>15</v>
      </c>
      <c r="F50" s="917" t="s">
        <v>15</v>
      </c>
      <c r="G50" s="917">
        <v>653</v>
      </c>
      <c r="H50" s="917" t="s">
        <v>15</v>
      </c>
      <c r="I50" s="1009">
        <v>653</v>
      </c>
    </row>
    <row r="51" spans="2:9" ht="20.100000000000001" customHeight="1">
      <c r="B51" s="153"/>
      <c r="C51" s="9"/>
      <c r="D51" s="9"/>
      <c r="E51" s="9"/>
      <c r="F51" s="9"/>
      <c r="G51" s="9"/>
      <c r="H51" s="9"/>
    </row>
    <row r="52" spans="2:9" ht="20.100000000000001" customHeight="1">
      <c r="B52" s="1499" t="s">
        <v>554</v>
      </c>
      <c r="C52" s="1499"/>
      <c r="D52" s="1499"/>
      <c r="E52" s="1499"/>
      <c r="F52" s="1499"/>
      <c r="G52" s="1499"/>
      <c r="H52" s="1499"/>
    </row>
    <row r="53" spans="2:9" ht="20.100000000000001" customHeight="1">
      <c r="B53" s="1499" t="s">
        <v>555</v>
      </c>
      <c r="C53" s="1499"/>
      <c r="D53" s="1499"/>
      <c r="E53" s="1499"/>
      <c r="F53" s="1499"/>
      <c r="G53" s="1499"/>
      <c r="H53" s="1499"/>
    </row>
  </sheetData>
  <mergeCells count="5">
    <mergeCell ref="B2:H2"/>
    <mergeCell ref="B4:H4"/>
    <mergeCell ref="C6:I6"/>
    <mergeCell ref="B52:H52"/>
    <mergeCell ref="B53:H53"/>
  </mergeCells>
  <pageMargins left="0.75" right="0.75" top="1" bottom="1" header="0.5" footer="0.5"/>
  <pageSetup paperSize="9" scale="65" orientation="portrait" horizontalDpi="4294967292" verticalDpi="4294967292" r:id="rId1"/>
  <drawing r:id="rId2"/>
</worksheet>
</file>

<file path=xl/worksheets/sheet44.xml><?xml version="1.0" encoding="utf-8"?>
<worksheet xmlns="http://schemas.openxmlformats.org/spreadsheetml/2006/main" xmlns:r="http://schemas.openxmlformats.org/officeDocument/2006/relationships">
  <sheetPr>
    <tabColor rgb="FFA9DA75"/>
  </sheetPr>
  <dimension ref="B2:P131"/>
  <sheetViews>
    <sheetView showGridLines="0" view="pageBreakPreview" topLeftCell="A115" zoomScale="130" zoomScaleNormal="130" zoomScaleSheetLayoutView="85" zoomScalePageLayoutView="130" workbookViewId="0">
      <selection activeCell="L13" sqref="L13"/>
    </sheetView>
  </sheetViews>
  <sheetFormatPr defaultColWidth="10.875" defaultRowHeight="20.100000000000001" customHeight="1"/>
  <cols>
    <col min="1" max="1" width="5.5" style="903" customWidth="1"/>
    <col min="2" max="2" width="39.375" style="903" customWidth="1"/>
    <col min="3" max="16384" width="10.875" style="903"/>
  </cols>
  <sheetData>
    <row r="2" spans="2:10" ht="20.100000000000001" customHeight="1">
      <c r="B2" s="1496" t="str">
        <f>UPPER("Changes in gas reserves")</f>
        <v>CHANGES IN GAS RESERVES</v>
      </c>
      <c r="C2" s="1496"/>
      <c r="D2" s="1496"/>
      <c r="E2" s="1496"/>
      <c r="F2" s="1496"/>
      <c r="G2" s="1496"/>
      <c r="H2" s="1496"/>
    </row>
    <row r="4" spans="2:10" ht="20.100000000000001" customHeight="1">
      <c r="B4" s="984" t="s">
        <v>556</v>
      </c>
      <c r="C4" s="1524" t="s">
        <v>503</v>
      </c>
      <c r="D4" s="1524"/>
      <c r="E4" s="1524"/>
      <c r="F4" s="1524"/>
      <c r="G4" s="1524"/>
      <c r="H4" s="1524"/>
      <c r="I4" s="1524"/>
    </row>
    <row r="5" spans="2:10" ht="39" customHeight="1">
      <c r="B5" s="1006" t="s">
        <v>509</v>
      </c>
      <c r="C5" s="987" t="s">
        <v>510</v>
      </c>
      <c r="D5" s="988" t="s">
        <v>446</v>
      </c>
      <c r="E5" s="987" t="s">
        <v>511</v>
      </c>
      <c r="F5" s="987" t="s">
        <v>512</v>
      </c>
      <c r="G5" s="987" t="s">
        <v>459</v>
      </c>
      <c r="H5" s="988" t="s">
        <v>467</v>
      </c>
      <c r="I5" s="988" t="s">
        <v>38</v>
      </c>
      <c r="J5" s="906"/>
    </row>
    <row r="6" spans="2:10" ht="18.95" customHeight="1">
      <c r="B6" s="1007" t="s">
        <v>534</v>
      </c>
      <c r="C6" s="1016">
        <v>5507</v>
      </c>
      <c r="D6" s="1017">
        <v>18</v>
      </c>
      <c r="E6" s="1017">
        <v>4632</v>
      </c>
      <c r="F6" s="1017">
        <v>1679</v>
      </c>
      <c r="G6" s="1017">
        <v>3863</v>
      </c>
      <c r="H6" s="1017">
        <v>5076</v>
      </c>
      <c r="I6" s="1045">
        <v>20775</v>
      </c>
      <c r="J6" s="906"/>
    </row>
    <row r="7" spans="2:10" ht="18.95" customHeight="1">
      <c r="B7" s="812" t="s">
        <v>514</v>
      </c>
      <c r="C7" s="27">
        <v>310</v>
      </c>
      <c r="D7" s="815" t="s">
        <v>15</v>
      </c>
      <c r="E7" s="815">
        <v>30</v>
      </c>
      <c r="F7" s="815">
        <v>-131</v>
      </c>
      <c r="G7" s="815">
        <v>-278</v>
      </c>
      <c r="H7" s="815">
        <v>-27</v>
      </c>
      <c r="I7" s="991">
        <v>-96</v>
      </c>
      <c r="J7" s="906"/>
    </row>
    <row r="8" spans="2:10" ht="18.95" customHeight="1">
      <c r="B8" s="812" t="s">
        <v>515</v>
      </c>
      <c r="C8" s="27">
        <v>216</v>
      </c>
      <c r="D8" s="815" t="s">
        <v>15</v>
      </c>
      <c r="E8" s="815">
        <v>124</v>
      </c>
      <c r="F8" s="815">
        <v>8</v>
      </c>
      <c r="G8" s="815">
        <v>478</v>
      </c>
      <c r="H8" s="815">
        <v>196</v>
      </c>
      <c r="I8" s="991">
        <v>1022</v>
      </c>
      <c r="J8" s="906"/>
    </row>
    <row r="9" spans="2:10" ht="18.95" customHeight="1">
      <c r="B9" s="812" t="s">
        <v>516</v>
      </c>
      <c r="C9" s="27">
        <v>138</v>
      </c>
      <c r="D9" s="815" t="s">
        <v>15</v>
      </c>
      <c r="E9" s="815" t="s">
        <v>15</v>
      </c>
      <c r="F9" s="815" t="s">
        <v>15</v>
      </c>
      <c r="G9" s="815" t="s">
        <v>15</v>
      </c>
      <c r="H9" s="815" t="s">
        <v>15</v>
      </c>
      <c r="I9" s="991">
        <v>138</v>
      </c>
      <c r="J9" s="906"/>
    </row>
    <row r="10" spans="2:10" ht="18.95" customHeight="1">
      <c r="B10" s="812" t="s">
        <v>517</v>
      </c>
      <c r="C10" s="27">
        <v>-31</v>
      </c>
      <c r="D10" s="815" t="s">
        <v>15</v>
      </c>
      <c r="E10" s="815">
        <v>-172</v>
      </c>
      <c r="F10" s="815" t="s">
        <v>15</v>
      </c>
      <c r="G10" s="815">
        <v>-35</v>
      </c>
      <c r="H10" s="815" t="s">
        <v>15</v>
      </c>
      <c r="I10" s="991">
        <v>-238</v>
      </c>
      <c r="J10" s="906"/>
    </row>
    <row r="11" spans="2:10" ht="18.95" customHeight="1">
      <c r="B11" s="814" t="s">
        <v>518</v>
      </c>
      <c r="C11" s="85">
        <v>-485</v>
      </c>
      <c r="D11" s="816">
        <v>-1</v>
      </c>
      <c r="E11" s="816">
        <v>-224</v>
      </c>
      <c r="F11" s="816">
        <v>-108</v>
      </c>
      <c r="G11" s="816">
        <v>-337</v>
      </c>
      <c r="H11" s="816">
        <v>-409</v>
      </c>
      <c r="I11" s="1008">
        <v>-1564</v>
      </c>
      <c r="J11" s="906"/>
    </row>
    <row r="12" spans="2:10" ht="20.100000000000001" customHeight="1">
      <c r="B12" s="1007" t="s">
        <v>519</v>
      </c>
      <c r="C12" s="1016">
        <v>5655</v>
      </c>
      <c r="D12" s="1017">
        <v>17</v>
      </c>
      <c r="E12" s="1017">
        <v>4390</v>
      </c>
      <c r="F12" s="1017">
        <v>1448</v>
      </c>
      <c r="G12" s="1017">
        <v>3691</v>
      </c>
      <c r="H12" s="1017">
        <v>4836</v>
      </c>
      <c r="I12" s="1045">
        <v>20037</v>
      </c>
    </row>
    <row r="13" spans="2:10" ht="20.100000000000001" customHeight="1">
      <c r="B13" s="812" t="s">
        <v>514</v>
      </c>
      <c r="C13" s="27">
        <v>95</v>
      </c>
      <c r="D13" s="815" t="s">
        <v>15</v>
      </c>
      <c r="E13" s="815">
        <v>-892</v>
      </c>
      <c r="F13" s="815">
        <v>34</v>
      </c>
      <c r="G13" s="815">
        <v>199</v>
      </c>
      <c r="H13" s="815">
        <v>-287</v>
      </c>
      <c r="I13" s="991">
        <v>-851</v>
      </c>
    </row>
    <row r="14" spans="2:10" ht="20.100000000000001" customHeight="1">
      <c r="B14" s="812" t="s">
        <v>515</v>
      </c>
      <c r="C14" s="27">
        <v>947</v>
      </c>
      <c r="D14" s="815" t="s">
        <v>15</v>
      </c>
      <c r="E14" s="815">
        <v>12</v>
      </c>
      <c r="F14" s="815" t="s">
        <v>15</v>
      </c>
      <c r="G14" s="815">
        <v>336</v>
      </c>
      <c r="H14" s="815">
        <v>154</v>
      </c>
      <c r="I14" s="991">
        <v>1449</v>
      </c>
    </row>
    <row r="15" spans="2:10" ht="20.100000000000001" customHeight="1">
      <c r="B15" s="812" t="s">
        <v>516</v>
      </c>
      <c r="C15" s="27">
        <v>1</v>
      </c>
      <c r="D15" s="815" t="s">
        <v>15</v>
      </c>
      <c r="E15" s="815" t="s">
        <v>15</v>
      </c>
      <c r="F15" s="815" t="s">
        <v>15</v>
      </c>
      <c r="G15" s="815" t="s">
        <v>15</v>
      </c>
      <c r="H15" s="815">
        <v>506</v>
      </c>
      <c r="I15" s="991">
        <v>507</v>
      </c>
    </row>
    <row r="16" spans="2:10" ht="20.100000000000001" customHeight="1">
      <c r="B16" s="812" t="s">
        <v>517</v>
      </c>
      <c r="C16" s="27">
        <v>-13</v>
      </c>
      <c r="D16" s="815" t="s">
        <v>15</v>
      </c>
      <c r="E16" s="815" t="s">
        <v>15</v>
      </c>
      <c r="F16" s="815" t="s">
        <v>15</v>
      </c>
      <c r="G16" s="815">
        <v>-243</v>
      </c>
      <c r="H16" s="815" t="s">
        <v>15</v>
      </c>
      <c r="I16" s="991">
        <v>-256</v>
      </c>
    </row>
    <row r="17" spans="2:9" ht="20.100000000000001" customHeight="1">
      <c r="B17" s="814" t="s">
        <v>518</v>
      </c>
      <c r="C17" s="85">
        <v>-480</v>
      </c>
      <c r="D17" s="816">
        <v>-1</v>
      </c>
      <c r="E17" s="816">
        <v>-219</v>
      </c>
      <c r="F17" s="816">
        <v>-97</v>
      </c>
      <c r="G17" s="816">
        <v>-320</v>
      </c>
      <c r="H17" s="816">
        <v>-427</v>
      </c>
      <c r="I17" s="1008">
        <v>-1544</v>
      </c>
    </row>
    <row r="18" spans="2:9" ht="20.100000000000001" customHeight="1">
      <c r="B18" s="1007" t="s">
        <v>535</v>
      </c>
      <c r="C18" s="1016">
        <v>6205</v>
      </c>
      <c r="D18" s="1017">
        <v>16</v>
      </c>
      <c r="E18" s="1017">
        <v>3291</v>
      </c>
      <c r="F18" s="1017">
        <v>1385</v>
      </c>
      <c r="G18" s="1017">
        <v>3663</v>
      </c>
      <c r="H18" s="1017">
        <v>4782</v>
      </c>
      <c r="I18" s="1045">
        <v>19342</v>
      </c>
    </row>
    <row r="19" spans="2:9" ht="18" customHeight="1">
      <c r="B19" s="812" t="s">
        <v>514</v>
      </c>
      <c r="C19" s="27">
        <v>81</v>
      </c>
      <c r="D19" s="815" t="s">
        <v>15</v>
      </c>
      <c r="E19" s="815">
        <v>82</v>
      </c>
      <c r="F19" s="815">
        <v>11</v>
      </c>
      <c r="G19" s="815">
        <v>54</v>
      </c>
      <c r="H19" s="815">
        <v>117</v>
      </c>
      <c r="I19" s="991">
        <v>345</v>
      </c>
    </row>
    <row r="20" spans="2:9" ht="20.100000000000001" customHeight="1">
      <c r="B20" s="812" t="s">
        <v>515</v>
      </c>
      <c r="C20" s="27">
        <v>99</v>
      </c>
      <c r="D20" s="815" t="s">
        <v>15</v>
      </c>
      <c r="E20" s="815">
        <v>56</v>
      </c>
      <c r="F20" s="815">
        <v>1</v>
      </c>
      <c r="G20" s="815">
        <v>296</v>
      </c>
      <c r="H20" s="815">
        <v>154</v>
      </c>
      <c r="I20" s="991">
        <v>606</v>
      </c>
    </row>
    <row r="21" spans="2:9" ht="20.100000000000001" customHeight="1">
      <c r="B21" s="812" t="s">
        <v>516</v>
      </c>
      <c r="C21" s="27">
        <v>6</v>
      </c>
      <c r="D21" s="815" t="s">
        <v>15</v>
      </c>
      <c r="E21" s="815" t="s">
        <v>15</v>
      </c>
      <c r="F21" s="815" t="s">
        <v>15</v>
      </c>
      <c r="G21" s="815" t="s">
        <v>15</v>
      </c>
      <c r="H21" s="815" t="s">
        <v>15</v>
      </c>
      <c r="I21" s="991">
        <v>6</v>
      </c>
    </row>
    <row r="22" spans="2:9" ht="20.100000000000001" customHeight="1">
      <c r="B22" s="812" t="s">
        <v>517</v>
      </c>
      <c r="C22" s="27">
        <v>-1038</v>
      </c>
      <c r="D22" s="815" t="s">
        <v>15</v>
      </c>
      <c r="E22" s="815">
        <v>-6</v>
      </c>
      <c r="F22" s="815" t="s">
        <v>15</v>
      </c>
      <c r="G22" s="815" t="s">
        <v>15</v>
      </c>
      <c r="H22" s="815" t="s">
        <v>15</v>
      </c>
      <c r="I22" s="991">
        <v>-1044</v>
      </c>
    </row>
    <row r="23" spans="2:9" ht="20.100000000000001" customHeight="1">
      <c r="B23" s="814" t="s">
        <v>518</v>
      </c>
      <c r="C23" s="85">
        <v>-419</v>
      </c>
      <c r="D23" s="816">
        <v>-1</v>
      </c>
      <c r="E23" s="816">
        <v>-220</v>
      </c>
      <c r="F23" s="816">
        <v>-97</v>
      </c>
      <c r="G23" s="816">
        <v>-320</v>
      </c>
      <c r="H23" s="816">
        <v>-431</v>
      </c>
      <c r="I23" s="1008">
        <v>-1488</v>
      </c>
    </row>
    <row r="24" spans="2:9" ht="20.100000000000001" customHeight="1">
      <c r="B24" s="1007" t="s">
        <v>536</v>
      </c>
      <c r="C24" s="1016">
        <v>4934</v>
      </c>
      <c r="D24" s="1017">
        <v>15</v>
      </c>
      <c r="E24" s="1017">
        <v>3203</v>
      </c>
      <c r="F24" s="1017">
        <v>1300</v>
      </c>
      <c r="G24" s="1017">
        <v>3693</v>
      </c>
      <c r="H24" s="1017">
        <v>4622</v>
      </c>
      <c r="I24" s="1045">
        <v>17767</v>
      </c>
    </row>
    <row r="25" spans="2:9" ht="19.5" customHeight="1">
      <c r="B25" s="812" t="s">
        <v>514</v>
      </c>
      <c r="C25" s="27">
        <v>55</v>
      </c>
      <c r="D25" s="815">
        <v>1</v>
      </c>
      <c r="E25" s="815">
        <v>-57</v>
      </c>
      <c r="F25" s="815">
        <v>197</v>
      </c>
      <c r="G25" s="815">
        <v>-92</v>
      </c>
      <c r="H25" s="815">
        <v>296</v>
      </c>
      <c r="I25" s="991">
        <v>400</v>
      </c>
    </row>
    <row r="26" spans="2:9" ht="20.100000000000001" customHeight="1">
      <c r="B26" s="812" t="s">
        <v>515</v>
      </c>
      <c r="C26" s="27">
        <v>40</v>
      </c>
      <c r="D26" s="815" t="s">
        <v>15</v>
      </c>
      <c r="E26" s="815">
        <v>7</v>
      </c>
      <c r="F26" s="815">
        <v>42</v>
      </c>
      <c r="G26" s="815">
        <v>24</v>
      </c>
      <c r="H26" s="815">
        <v>38</v>
      </c>
      <c r="I26" s="991">
        <v>151</v>
      </c>
    </row>
    <row r="27" spans="2:9" ht="20.100000000000001" customHeight="1">
      <c r="B27" s="812" t="s">
        <v>516</v>
      </c>
      <c r="C27" s="27" t="s">
        <v>15</v>
      </c>
      <c r="D27" s="815" t="s">
        <v>15</v>
      </c>
      <c r="E27" s="815" t="s">
        <v>15</v>
      </c>
      <c r="F27" s="815" t="s">
        <v>15</v>
      </c>
      <c r="G27" s="815" t="s">
        <v>15</v>
      </c>
      <c r="H27" s="815" t="s">
        <v>15</v>
      </c>
      <c r="I27" s="991" t="s">
        <v>15</v>
      </c>
    </row>
    <row r="28" spans="2:9" ht="20.100000000000001" customHeight="1">
      <c r="B28" s="812" t="s">
        <v>517</v>
      </c>
      <c r="C28" s="27">
        <v>-135</v>
      </c>
      <c r="D28" s="815" t="s">
        <v>15</v>
      </c>
      <c r="E28" s="815">
        <v>-93</v>
      </c>
      <c r="F28" s="815" t="s">
        <v>15</v>
      </c>
      <c r="G28" s="815" t="s">
        <v>15</v>
      </c>
      <c r="H28" s="815" t="s">
        <v>15</v>
      </c>
      <c r="I28" s="991">
        <v>-228</v>
      </c>
    </row>
    <row r="29" spans="2:9" ht="20.100000000000001" customHeight="1">
      <c r="B29" s="814" t="s">
        <v>518</v>
      </c>
      <c r="C29" s="85">
        <v>-424</v>
      </c>
      <c r="D29" s="816">
        <v>-1</v>
      </c>
      <c r="E29" s="816">
        <v>-212</v>
      </c>
      <c r="F29" s="816">
        <v>-110</v>
      </c>
      <c r="G29" s="816">
        <v>-324</v>
      </c>
      <c r="H29" s="816">
        <v>-471</v>
      </c>
      <c r="I29" s="1008">
        <v>-1542</v>
      </c>
    </row>
    <row r="30" spans="2:9" ht="20.100000000000001" customHeight="1">
      <c r="B30" s="1007" t="s">
        <v>524</v>
      </c>
      <c r="C30" s="1016">
        <v>4470</v>
      </c>
      <c r="D30" s="1017">
        <v>15</v>
      </c>
      <c r="E30" s="1017">
        <v>2848</v>
      </c>
      <c r="F30" s="1017">
        <v>1429</v>
      </c>
      <c r="G30" s="1017">
        <v>3301</v>
      </c>
      <c r="H30" s="1017">
        <v>4485</v>
      </c>
      <c r="I30" s="1045">
        <v>16548</v>
      </c>
    </row>
    <row r="31" spans="2:9" ht="19.5" customHeight="1">
      <c r="B31" s="812" t="s">
        <v>514</v>
      </c>
      <c r="C31" s="27">
        <v>143</v>
      </c>
      <c r="D31" s="815">
        <v>-2</v>
      </c>
      <c r="E31" s="815">
        <v>-44</v>
      </c>
      <c r="F31" s="815">
        <v>-28</v>
      </c>
      <c r="G31" s="815">
        <v>347</v>
      </c>
      <c r="H31" s="815">
        <v>189</v>
      </c>
      <c r="I31" s="991">
        <v>605</v>
      </c>
    </row>
    <row r="32" spans="2:9" ht="20.100000000000001" customHeight="1">
      <c r="B32" s="812" t="s">
        <v>515</v>
      </c>
      <c r="C32" s="27">
        <v>173</v>
      </c>
      <c r="D32" s="815" t="s">
        <v>15</v>
      </c>
      <c r="E32" s="815" t="s">
        <v>15</v>
      </c>
      <c r="F32" s="815">
        <v>7</v>
      </c>
      <c r="G32" s="815">
        <v>126</v>
      </c>
      <c r="H32" s="815">
        <v>85</v>
      </c>
      <c r="I32" s="991">
        <v>391</v>
      </c>
    </row>
    <row r="33" spans="2:9" ht="20.100000000000001" customHeight="1">
      <c r="B33" s="812" t="s">
        <v>516</v>
      </c>
      <c r="C33" s="27" t="s">
        <v>15</v>
      </c>
      <c r="D33" s="815" t="s">
        <v>15</v>
      </c>
      <c r="E33" s="815" t="s">
        <v>15</v>
      </c>
      <c r="F33" s="815" t="s">
        <v>15</v>
      </c>
      <c r="G33" s="815">
        <v>874</v>
      </c>
      <c r="H33" s="815" t="s">
        <v>15</v>
      </c>
      <c r="I33" s="991">
        <v>874</v>
      </c>
    </row>
    <row r="34" spans="2:9" ht="20.100000000000001" customHeight="1">
      <c r="B34" s="812" t="s">
        <v>517</v>
      </c>
      <c r="C34" s="27">
        <v>-80</v>
      </c>
      <c r="D34" s="815">
        <v>-7</v>
      </c>
      <c r="E34" s="815" t="s">
        <v>15</v>
      </c>
      <c r="F34" s="815" t="s">
        <v>15</v>
      </c>
      <c r="G34" s="815">
        <v>-101</v>
      </c>
      <c r="H34" s="815" t="s">
        <v>15</v>
      </c>
      <c r="I34" s="991">
        <v>-188</v>
      </c>
    </row>
    <row r="35" spans="2:9" ht="20.100000000000001" customHeight="1">
      <c r="B35" s="814" t="s">
        <v>518</v>
      </c>
      <c r="C35" s="85">
        <v>-498</v>
      </c>
      <c r="D35" s="816">
        <v>-1</v>
      </c>
      <c r="E35" s="816">
        <v>-220</v>
      </c>
      <c r="F35" s="816">
        <v>-111</v>
      </c>
      <c r="G35" s="816">
        <v>-343</v>
      </c>
      <c r="H35" s="816">
        <v>-494</v>
      </c>
      <c r="I35" s="1008">
        <v>-1667</v>
      </c>
    </row>
    <row r="36" spans="2:9" ht="20.100000000000001" customHeight="1">
      <c r="B36" s="965" t="s">
        <v>525</v>
      </c>
      <c r="C36" s="916">
        <v>4208</v>
      </c>
      <c r="D36" s="917">
        <v>5</v>
      </c>
      <c r="E36" s="917">
        <v>2584</v>
      </c>
      <c r="F36" s="917">
        <v>1297</v>
      </c>
      <c r="G36" s="917">
        <v>4204</v>
      </c>
      <c r="H36" s="917">
        <v>4265</v>
      </c>
      <c r="I36" s="1009">
        <v>16563</v>
      </c>
    </row>
    <row r="37" spans="2:9" ht="33" customHeight="1">
      <c r="B37" s="1528" t="s">
        <v>526</v>
      </c>
      <c r="C37" s="1529"/>
      <c r="D37" s="539"/>
      <c r="E37" s="539"/>
      <c r="F37" s="539"/>
      <c r="G37" s="539"/>
      <c r="H37" s="539"/>
      <c r="I37" s="539"/>
    </row>
    <row r="38" spans="2:9" ht="20.100000000000001" customHeight="1">
      <c r="B38" s="964" t="s">
        <v>527</v>
      </c>
      <c r="C38" s="731" t="s">
        <v>15</v>
      </c>
      <c r="D38" s="731" t="s">
        <v>15</v>
      </c>
      <c r="E38" s="731">
        <v>57</v>
      </c>
      <c r="F38" s="731" t="s">
        <v>15</v>
      </c>
      <c r="G38" s="731" t="s">
        <v>15</v>
      </c>
      <c r="H38" s="731" t="s">
        <v>15</v>
      </c>
      <c r="I38" s="991">
        <v>57</v>
      </c>
    </row>
    <row r="39" spans="2:9" ht="20.100000000000001" customHeight="1">
      <c r="B39" s="964" t="s">
        <v>528</v>
      </c>
      <c r="C39" s="731" t="s">
        <v>15</v>
      </c>
      <c r="D39" s="731" t="s">
        <v>15</v>
      </c>
      <c r="E39" s="731">
        <v>87</v>
      </c>
      <c r="F39" s="731" t="s">
        <v>15</v>
      </c>
      <c r="G39" s="731" t="s">
        <v>15</v>
      </c>
      <c r="H39" s="731" t="s">
        <v>15</v>
      </c>
      <c r="I39" s="991">
        <v>87</v>
      </c>
    </row>
    <row r="40" spans="2:9" ht="20.100000000000001" customHeight="1">
      <c r="B40" s="964" t="s">
        <v>529</v>
      </c>
      <c r="C40" s="731" t="s">
        <v>15</v>
      </c>
      <c r="D40" s="731" t="s">
        <v>15</v>
      </c>
      <c r="E40" s="731">
        <v>91</v>
      </c>
      <c r="F40" s="731" t="s">
        <v>15</v>
      </c>
      <c r="G40" s="731" t="s">
        <v>15</v>
      </c>
      <c r="H40" s="731" t="s">
        <v>15</v>
      </c>
      <c r="I40" s="991">
        <v>91</v>
      </c>
    </row>
    <row r="41" spans="2:9" ht="20.100000000000001" customHeight="1">
      <c r="B41" s="964" t="s">
        <v>530</v>
      </c>
      <c r="C41" s="731" t="s">
        <v>15</v>
      </c>
      <c r="D41" s="731" t="s">
        <v>523</v>
      </c>
      <c r="E41" s="731">
        <v>64</v>
      </c>
      <c r="F41" s="731" t="s">
        <v>15</v>
      </c>
      <c r="G41" s="731" t="s">
        <v>15</v>
      </c>
      <c r="H41" s="731" t="s">
        <v>15</v>
      </c>
      <c r="I41" s="991">
        <v>64</v>
      </c>
    </row>
    <row r="42" spans="2:9" ht="20.100000000000001" customHeight="1">
      <c r="B42" s="1064" t="s">
        <v>531</v>
      </c>
      <c r="C42" s="916" t="s">
        <v>15</v>
      </c>
      <c r="D42" s="917" t="s">
        <v>523</v>
      </c>
      <c r="E42" s="917">
        <v>48</v>
      </c>
      <c r="F42" s="917" t="s">
        <v>15</v>
      </c>
      <c r="G42" s="917" t="s">
        <v>15</v>
      </c>
      <c r="H42" s="917" t="s">
        <v>15</v>
      </c>
      <c r="I42" s="1065">
        <v>48</v>
      </c>
    </row>
    <row r="44" spans="2:9" ht="20.100000000000001" customHeight="1">
      <c r="B44" s="984" t="s">
        <v>557</v>
      </c>
      <c r="C44" s="1524" t="s">
        <v>533</v>
      </c>
      <c r="D44" s="1524"/>
      <c r="E44" s="1524"/>
      <c r="F44" s="1524"/>
      <c r="G44" s="1524"/>
      <c r="H44" s="1524"/>
      <c r="I44" s="1524"/>
    </row>
    <row r="45" spans="2:9" ht="37.5" customHeight="1">
      <c r="B45" s="1006" t="s">
        <v>509</v>
      </c>
      <c r="C45" s="987" t="s">
        <v>510</v>
      </c>
      <c r="D45" s="988" t="s">
        <v>446</v>
      </c>
      <c r="E45" s="987" t="s">
        <v>511</v>
      </c>
      <c r="F45" s="987" t="s">
        <v>512</v>
      </c>
      <c r="G45" s="987" t="s">
        <v>459</v>
      </c>
      <c r="H45" s="988" t="s">
        <v>467</v>
      </c>
      <c r="I45" s="988" t="s">
        <v>38</v>
      </c>
    </row>
    <row r="46" spans="2:9" ht="18.95" customHeight="1">
      <c r="B46" s="963" t="s">
        <v>534</v>
      </c>
      <c r="C46" s="1016" t="s">
        <v>15</v>
      </c>
      <c r="D46" s="1017">
        <v>3698</v>
      </c>
      <c r="E46" s="1017">
        <v>363</v>
      </c>
      <c r="F46" s="1017">
        <v>5802</v>
      </c>
      <c r="G46" s="1017">
        <v>79</v>
      </c>
      <c r="H46" s="1017" t="s">
        <v>15</v>
      </c>
      <c r="I46" s="1045">
        <v>9942</v>
      </c>
    </row>
    <row r="47" spans="2:9" ht="18.95" customHeight="1">
      <c r="B47" s="812" t="s">
        <v>514</v>
      </c>
      <c r="C47" s="27" t="s">
        <v>15</v>
      </c>
      <c r="D47" s="815">
        <v>366</v>
      </c>
      <c r="E47" s="815">
        <v>-21</v>
      </c>
      <c r="F47" s="815">
        <v>-4</v>
      </c>
      <c r="G47" s="815">
        <v>5</v>
      </c>
      <c r="H47" s="815" t="s">
        <v>15</v>
      </c>
      <c r="I47" s="991">
        <v>346</v>
      </c>
    </row>
    <row r="48" spans="2:9" ht="18.95" customHeight="1">
      <c r="B48" s="812" t="s">
        <v>515</v>
      </c>
      <c r="C48" s="27" t="s">
        <v>15</v>
      </c>
      <c r="D48" s="815">
        <v>578</v>
      </c>
      <c r="E48" s="815" t="s">
        <v>15</v>
      </c>
      <c r="F48" s="815" t="s">
        <v>15</v>
      </c>
      <c r="G48" s="815" t="s">
        <v>15</v>
      </c>
      <c r="H48" s="815" t="s">
        <v>15</v>
      </c>
      <c r="I48" s="991">
        <v>578</v>
      </c>
    </row>
    <row r="49" spans="2:9" ht="18.95" customHeight="1">
      <c r="B49" s="812" t="s">
        <v>516</v>
      </c>
      <c r="C49" s="27" t="s">
        <v>15</v>
      </c>
      <c r="D49" s="815">
        <v>568</v>
      </c>
      <c r="E49" s="815" t="s">
        <v>15</v>
      </c>
      <c r="F49" s="815" t="s">
        <v>15</v>
      </c>
      <c r="G49" s="815" t="s">
        <v>15</v>
      </c>
      <c r="H49" s="815" t="s">
        <v>15</v>
      </c>
      <c r="I49" s="991">
        <v>568</v>
      </c>
    </row>
    <row r="50" spans="2:9" ht="18.95" customHeight="1">
      <c r="B50" s="812" t="s">
        <v>517</v>
      </c>
      <c r="C50" s="27" t="s">
        <v>15</v>
      </c>
      <c r="D50" s="815" t="s">
        <v>15</v>
      </c>
      <c r="E50" s="815" t="s">
        <v>15</v>
      </c>
      <c r="F50" s="815" t="s">
        <v>15</v>
      </c>
      <c r="G50" s="815" t="s">
        <v>15</v>
      </c>
      <c r="H50" s="815" t="s">
        <v>15</v>
      </c>
      <c r="I50" s="991" t="s">
        <v>15</v>
      </c>
    </row>
    <row r="51" spans="2:9" ht="18.95" customHeight="1">
      <c r="B51" s="814" t="s">
        <v>518</v>
      </c>
      <c r="C51" s="85" t="s">
        <v>15</v>
      </c>
      <c r="D51" s="816">
        <v>-304</v>
      </c>
      <c r="E51" s="816">
        <v>-1</v>
      </c>
      <c r="F51" s="816">
        <v>-287</v>
      </c>
      <c r="G51" s="816">
        <v>-2</v>
      </c>
      <c r="H51" s="816" t="s">
        <v>15</v>
      </c>
      <c r="I51" s="1008">
        <v>-594</v>
      </c>
    </row>
    <row r="52" spans="2:9" ht="20.100000000000001" customHeight="1">
      <c r="B52" s="963" t="s">
        <v>519</v>
      </c>
      <c r="C52" s="1016" t="s">
        <v>15</v>
      </c>
      <c r="D52" s="1017">
        <v>4906</v>
      </c>
      <c r="E52" s="1017">
        <v>341</v>
      </c>
      <c r="F52" s="1017">
        <v>5511</v>
      </c>
      <c r="G52" s="1017">
        <v>82</v>
      </c>
      <c r="H52" s="1017" t="s">
        <v>15</v>
      </c>
      <c r="I52" s="1045">
        <v>10840</v>
      </c>
    </row>
    <row r="53" spans="2:9" ht="20.100000000000001" customHeight="1">
      <c r="B53" s="812" t="s">
        <v>514</v>
      </c>
      <c r="C53" s="27" t="s">
        <v>15</v>
      </c>
      <c r="D53" s="815">
        <v>191</v>
      </c>
      <c r="E53" s="815">
        <v>8</v>
      </c>
      <c r="F53" s="815">
        <v>16</v>
      </c>
      <c r="G53" s="815">
        <v>-18</v>
      </c>
      <c r="H53" s="815" t="s">
        <v>15</v>
      </c>
      <c r="I53" s="991">
        <v>197</v>
      </c>
    </row>
    <row r="54" spans="2:9" ht="20.100000000000001" customHeight="1">
      <c r="B54" s="812" t="s">
        <v>515</v>
      </c>
      <c r="C54" s="27" t="s">
        <v>15</v>
      </c>
      <c r="D54" s="815">
        <v>3209</v>
      </c>
      <c r="E54" s="815" t="s">
        <v>15</v>
      </c>
      <c r="F54" s="815">
        <v>77</v>
      </c>
      <c r="G54" s="815" t="s">
        <v>15</v>
      </c>
      <c r="H54" s="815" t="s">
        <v>15</v>
      </c>
      <c r="I54" s="991">
        <v>3286</v>
      </c>
    </row>
    <row r="55" spans="2:9" ht="20.100000000000001" customHeight="1">
      <c r="B55" s="812" t="s">
        <v>516</v>
      </c>
      <c r="C55" s="27" t="s">
        <v>15</v>
      </c>
      <c r="D55" s="815">
        <v>553</v>
      </c>
      <c r="E55" s="815" t="s">
        <v>15</v>
      </c>
      <c r="F55" s="815" t="s">
        <v>15</v>
      </c>
      <c r="G55" s="815" t="s">
        <v>15</v>
      </c>
      <c r="H55" s="815" t="s">
        <v>15</v>
      </c>
      <c r="I55" s="991">
        <v>553</v>
      </c>
    </row>
    <row r="56" spans="2:9" ht="20.100000000000001" customHeight="1">
      <c r="B56" s="812" t="s">
        <v>517</v>
      </c>
      <c r="C56" s="27" t="s">
        <v>15</v>
      </c>
      <c r="D56" s="815">
        <v>-485</v>
      </c>
      <c r="E56" s="815" t="s">
        <v>15</v>
      </c>
      <c r="F56" s="815" t="s">
        <v>15</v>
      </c>
      <c r="G56" s="815" t="s">
        <v>15</v>
      </c>
      <c r="H56" s="815" t="s">
        <v>15</v>
      </c>
      <c r="I56" s="991">
        <v>-485</v>
      </c>
    </row>
    <row r="57" spans="2:9" ht="20.100000000000001" customHeight="1">
      <c r="B57" s="814" t="s">
        <v>518</v>
      </c>
      <c r="C57" s="85" t="s">
        <v>15</v>
      </c>
      <c r="D57" s="816">
        <v>-345</v>
      </c>
      <c r="E57" s="816">
        <v>-6</v>
      </c>
      <c r="F57" s="816">
        <v>-354</v>
      </c>
      <c r="G57" s="816">
        <v>-2</v>
      </c>
      <c r="H57" s="816" t="s">
        <v>15</v>
      </c>
      <c r="I57" s="1008">
        <v>-707</v>
      </c>
    </row>
    <row r="58" spans="2:9" ht="20.100000000000001" customHeight="1">
      <c r="B58" s="963" t="s">
        <v>558</v>
      </c>
      <c r="C58" s="1016" t="s">
        <v>15</v>
      </c>
      <c r="D58" s="1017">
        <v>8029</v>
      </c>
      <c r="E58" s="1017">
        <v>343</v>
      </c>
      <c r="F58" s="1017">
        <v>5250</v>
      </c>
      <c r="G58" s="1017">
        <v>62</v>
      </c>
      <c r="H58" s="1017" t="s">
        <v>15</v>
      </c>
      <c r="I58" s="1045">
        <v>13684</v>
      </c>
    </row>
    <row r="59" spans="2:9" ht="20.100000000000001" customHeight="1">
      <c r="B59" s="812" t="s">
        <v>514</v>
      </c>
      <c r="C59" s="27" t="s">
        <v>15</v>
      </c>
      <c r="D59" s="815">
        <v>50</v>
      </c>
      <c r="E59" s="815">
        <v>17</v>
      </c>
      <c r="F59" s="815">
        <v>-25</v>
      </c>
      <c r="G59" s="815">
        <v>2</v>
      </c>
      <c r="H59" s="815" t="s">
        <v>15</v>
      </c>
      <c r="I59" s="991">
        <v>44</v>
      </c>
    </row>
    <row r="60" spans="2:9" ht="20.100000000000001" customHeight="1">
      <c r="B60" s="812" t="s">
        <v>515</v>
      </c>
      <c r="C60" s="27" t="s">
        <v>15</v>
      </c>
      <c r="D60" s="815">
        <v>2328</v>
      </c>
      <c r="E60" s="815" t="s">
        <v>15</v>
      </c>
      <c r="F60" s="815" t="s">
        <v>15</v>
      </c>
      <c r="G60" s="815" t="s">
        <v>15</v>
      </c>
      <c r="H60" s="815" t="s">
        <v>15</v>
      </c>
      <c r="I60" s="991">
        <v>2328</v>
      </c>
    </row>
    <row r="61" spans="2:9" ht="20.100000000000001" customHeight="1">
      <c r="B61" s="812" t="s">
        <v>516</v>
      </c>
      <c r="C61" s="27" t="s">
        <v>15</v>
      </c>
      <c r="D61" s="815">
        <v>521</v>
      </c>
      <c r="E61" s="815" t="s">
        <v>15</v>
      </c>
      <c r="F61" s="815" t="s">
        <v>15</v>
      </c>
      <c r="G61" s="815" t="s">
        <v>15</v>
      </c>
      <c r="H61" s="815" t="s">
        <v>15</v>
      </c>
      <c r="I61" s="991">
        <v>521</v>
      </c>
    </row>
    <row r="62" spans="2:9" ht="20.100000000000001" customHeight="1">
      <c r="B62" s="812" t="s">
        <v>517</v>
      </c>
      <c r="C62" s="27" t="s">
        <v>15</v>
      </c>
      <c r="D62" s="815">
        <v>-28</v>
      </c>
      <c r="E62" s="815" t="s">
        <v>15</v>
      </c>
      <c r="F62" s="815" t="s">
        <v>15</v>
      </c>
      <c r="G62" s="815" t="s">
        <v>15</v>
      </c>
      <c r="H62" s="815" t="s">
        <v>15</v>
      </c>
      <c r="I62" s="991">
        <v>-28</v>
      </c>
    </row>
    <row r="63" spans="2:9" ht="20.100000000000001" customHeight="1">
      <c r="B63" s="814" t="s">
        <v>518</v>
      </c>
      <c r="C63" s="85" t="s">
        <v>15</v>
      </c>
      <c r="D63" s="816">
        <v>-392</v>
      </c>
      <c r="E63" s="816">
        <v>-4</v>
      </c>
      <c r="F63" s="816">
        <v>-328</v>
      </c>
      <c r="G63" s="816">
        <v>-2</v>
      </c>
      <c r="H63" s="816" t="s">
        <v>15</v>
      </c>
      <c r="I63" s="1008">
        <v>-726</v>
      </c>
    </row>
    <row r="64" spans="2:9" ht="20.100000000000001" customHeight="1">
      <c r="B64" s="963" t="s">
        <v>536</v>
      </c>
      <c r="C64" s="1016" t="s">
        <v>15</v>
      </c>
      <c r="D64" s="1017">
        <v>10508</v>
      </c>
      <c r="E64" s="1017">
        <v>356</v>
      </c>
      <c r="F64" s="1017">
        <v>4897</v>
      </c>
      <c r="G64" s="1017">
        <v>62</v>
      </c>
      <c r="H64" s="1017" t="s">
        <v>15</v>
      </c>
      <c r="I64" s="1045">
        <v>15823</v>
      </c>
    </row>
    <row r="65" spans="2:16" ht="20.100000000000001" customHeight="1">
      <c r="B65" s="812" t="s">
        <v>514</v>
      </c>
      <c r="C65" s="27" t="s">
        <v>15</v>
      </c>
      <c r="D65" s="815">
        <v>337</v>
      </c>
      <c r="E65" s="815">
        <v>-45</v>
      </c>
      <c r="F65" s="815">
        <v>6</v>
      </c>
      <c r="G65" s="815">
        <v>-11</v>
      </c>
      <c r="H65" s="815" t="s">
        <v>15</v>
      </c>
      <c r="I65" s="991">
        <v>287</v>
      </c>
    </row>
    <row r="66" spans="2:16" s="1004" customFormat="1" ht="30.95" customHeight="1">
      <c r="B66" s="812" t="s">
        <v>515</v>
      </c>
      <c r="C66" s="27" t="s">
        <v>15</v>
      </c>
      <c r="D66" s="815" t="s">
        <v>15</v>
      </c>
      <c r="E66" s="815" t="s">
        <v>15</v>
      </c>
      <c r="F66" s="815" t="s">
        <v>15</v>
      </c>
      <c r="G66" s="815" t="s">
        <v>15</v>
      </c>
      <c r="H66" s="815" t="s">
        <v>15</v>
      </c>
      <c r="I66" s="991" t="s">
        <v>15</v>
      </c>
      <c r="O66" s="903"/>
      <c r="P66" s="903"/>
    </row>
    <row r="67" spans="2:16" ht="20.100000000000001" customHeight="1">
      <c r="B67" s="812" t="s">
        <v>516</v>
      </c>
      <c r="C67" s="27" t="s">
        <v>15</v>
      </c>
      <c r="D67" s="815">
        <v>267</v>
      </c>
      <c r="E67" s="815" t="s">
        <v>15</v>
      </c>
      <c r="F67" s="815" t="s">
        <v>15</v>
      </c>
      <c r="G67" s="815" t="s">
        <v>15</v>
      </c>
      <c r="H67" s="815" t="s">
        <v>15</v>
      </c>
      <c r="I67" s="991">
        <v>267</v>
      </c>
    </row>
    <row r="68" spans="2:16" ht="20.100000000000001" customHeight="1">
      <c r="B68" s="812" t="s">
        <v>517</v>
      </c>
      <c r="C68" s="27" t="s">
        <v>15</v>
      </c>
      <c r="D68" s="815">
        <v>-52</v>
      </c>
      <c r="E68" s="815" t="s">
        <v>15</v>
      </c>
      <c r="F68" s="815" t="s">
        <v>15</v>
      </c>
      <c r="G68" s="815" t="s">
        <v>15</v>
      </c>
      <c r="H68" s="815" t="s">
        <v>15</v>
      </c>
      <c r="I68" s="991">
        <v>-52</v>
      </c>
    </row>
    <row r="69" spans="2:16" ht="20.100000000000001" customHeight="1">
      <c r="B69" s="814" t="s">
        <v>518</v>
      </c>
      <c r="C69" s="85" t="s">
        <v>15</v>
      </c>
      <c r="D69" s="816">
        <v>-456</v>
      </c>
      <c r="E69" s="816" t="s">
        <v>15</v>
      </c>
      <c r="F69" s="816">
        <v>-208</v>
      </c>
      <c r="G69" s="816">
        <v>-3</v>
      </c>
      <c r="H69" s="816" t="s">
        <v>15</v>
      </c>
      <c r="I69" s="1008">
        <v>-667</v>
      </c>
    </row>
    <row r="70" spans="2:16" ht="20.100000000000001" customHeight="1">
      <c r="B70" s="963" t="s">
        <v>524</v>
      </c>
      <c r="C70" s="1016" t="s">
        <v>15</v>
      </c>
      <c r="D70" s="1017">
        <v>10604</v>
      </c>
      <c r="E70" s="1017">
        <v>311</v>
      </c>
      <c r="F70" s="1017">
        <v>4695</v>
      </c>
      <c r="G70" s="1017">
        <v>48</v>
      </c>
      <c r="H70" s="1017" t="s">
        <v>15</v>
      </c>
      <c r="I70" s="1045">
        <v>15658</v>
      </c>
    </row>
    <row r="71" spans="2:16" ht="20.100000000000001" customHeight="1">
      <c r="B71" s="812" t="s">
        <v>514</v>
      </c>
      <c r="C71" s="27" t="s">
        <v>15</v>
      </c>
      <c r="D71" s="815">
        <v>-132</v>
      </c>
      <c r="E71" s="815">
        <v>-3</v>
      </c>
      <c r="F71" s="815">
        <v>51</v>
      </c>
      <c r="G71" s="815">
        <v>-1</v>
      </c>
      <c r="H71" s="815" t="s">
        <v>15</v>
      </c>
      <c r="I71" s="991">
        <v>-85</v>
      </c>
    </row>
    <row r="72" spans="2:16" ht="20.100000000000001" customHeight="1">
      <c r="B72" s="812" t="s">
        <v>515</v>
      </c>
      <c r="C72" s="27" t="s">
        <v>15</v>
      </c>
      <c r="D72" s="815">
        <v>1717</v>
      </c>
      <c r="E72" s="815" t="s">
        <v>15</v>
      </c>
      <c r="F72" s="815" t="s">
        <v>15</v>
      </c>
      <c r="G72" s="815" t="s">
        <v>15</v>
      </c>
      <c r="H72" s="815" t="s">
        <v>15</v>
      </c>
      <c r="I72" s="991">
        <v>1717</v>
      </c>
    </row>
    <row r="73" spans="2:16" ht="20.100000000000001" customHeight="1">
      <c r="B73" s="812" t="s">
        <v>516</v>
      </c>
      <c r="C73" s="27" t="s">
        <v>15</v>
      </c>
      <c r="D73" s="815" t="s">
        <v>15</v>
      </c>
      <c r="E73" s="815" t="s">
        <v>15</v>
      </c>
      <c r="F73" s="815">
        <v>132</v>
      </c>
      <c r="G73" s="815" t="s">
        <v>15</v>
      </c>
      <c r="H73" s="815" t="s">
        <v>15</v>
      </c>
      <c r="I73" s="991">
        <v>132</v>
      </c>
    </row>
    <row r="74" spans="2:16" ht="20.100000000000001" customHeight="1">
      <c r="B74" s="812" t="s">
        <v>517</v>
      </c>
      <c r="C74" s="27" t="s">
        <v>15</v>
      </c>
      <c r="D74" s="815">
        <v>-308</v>
      </c>
      <c r="E74" s="815" t="s">
        <v>15</v>
      </c>
      <c r="F74" s="815" t="s">
        <v>15</v>
      </c>
      <c r="G74" s="815" t="s">
        <v>15</v>
      </c>
      <c r="H74" s="815" t="s">
        <v>15</v>
      </c>
      <c r="I74" s="991">
        <v>-308</v>
      </c>
    </row>
    <row r="75" spans="2:16" ht="20.100000000000001" customHeight="1">
      <c r="B75" s="814" t="s">
        <v>518</v>
      </c>
      <c r="C75" s="85" t="s">
        <v>15</v>
      </c>
      <c r="D75" s="816">
        <v>-503</v>
      </c>
      <c r="E75" s="816">
        <v>-7</v>
      </c>
      <c r="F75" s="816">
        <v>-181</v>
      </c>
      <c r="G75" s="816">
        <v>-2</v>
      </c>
      <c r="H75" s="816" t="s">
        <v>15</v>
      </c>
      <c r="I75" s="1008">
        <v>-693</v>
      </c>
      <c r="O75" s="1004"/>
      <c r="P75" s="1004"/>
    </row>
    <row r="76" spans="2:16" ht="20.100000000000001" customHeight="1">
      <c r="B76" s="1066" t="s">
        <v>525</v>
      </c>
      <c r="C76" s="916" t="s">
        <v>15</v>
      </c>
      <c r="D76" s="917">
        <v>11378</v>
      </c>
      <c r="E76" s="917">
        <v>301</v>
      </c>
      <c r="F76" s="917">
        <v>4697</v>
      </c>
      <c r="G76" s="917">
        <v>45</v>
      </c>
      <c r="H76" s="917" t="s">
        <v>15</v>
      </c>
      <c r="I76" s="1009">
        <v>16421</v>
      </c>
    </row>
    <row r="78" spans="2:16" ht="20.100000000000001" customHeight="1">
      <c r="B78" s="984" t="s">
        <v>559</v>
      </c>
      <c r="C78" s="1524" t="s">
        <v>548</v>
      </c>
      <c r="D78" s="1524"/>
      <c r="E78" s="1524"/>
      <c r="F78" s="1524"/>
      <c r="G78" s="1524"/>
      <c r="H78" s="1524"/>
      <c r="I78" s="1524"/>
    </row>
    <row r="79" spans="2:16" ht="37.5" customHeight="1">
      <c r="B79" s="1006"/>
      <c r="C79" s="987" t="s">
        <v>510</v>
      </c>
      <c r="D79" s="988" t="s">
        <v>446</v>
      </c>
      <c r="E79" s="987" t="s">
        <v>511</v>
      </c>
      <c r="F79" s="987" t="s">
        <v>512</v>
      </c>
      <c r="G79" s="987" t="s">
        <v>459</v>
      </c>
      <c r="H79" s="988" t="s">
        <v>467</v>
      </c>
      <c r="I79" s="988" t="s">
        <v>38</v>
      </c>
    </row>
    <row r="80" spans="2:16" ht="20.100000000000001" customHeight="1">
      <c r="B80" s="1067" t="s">
        <v>539</v>
      </c>
      <c r="C80" s="1015"/>
      <c r="D80" s="1015"/>
      <c r="E80" s="1015"/>
      <c r="F80" s="1015"/>
      <c r="G80" s="1015"/>
      <c r="H80" s="1015"/>
      <c r="I80" s="1015"/>
    </row>
    <row r="81" spans="2:9" ht="20.100000000000001" customHeight="1">
      <c r="B81" s="963" t="s">
        <v>509</v>
      </c>
      <c r="C81" s="1016">
        <v>5655</v>
      </c>
      <c r="D81" s="1017">
        <v>4923</v>
      </c>
      <c r="E81" s="1017">
        <v>4731</v>
      </c>
      <c r="F81" s="1017">
        <v>6959</v>
      </c>
      <c r="G81" s="1017">
        <v>3773</v>
      </c>
      <c r="H81" s="1017">
        <v>4836</v>
      </c>
      <c r="I81" s="1045">
        <v>30877</v>
      </c>
    </row>
    <row r="82" spans="2:9" ht="20.100000000000001" customHeight="1">
      <c r="B82" s="812" t="s">
        <v>503</v>
      </c>
      <c r="C82" s="27">
        <v>5655</v>
      </c>
      <c r="D82" s="815">
        <v>17</v>
      </c>
      <c r="E82" s="815">
        <v>4390</v>
      </c>
      <c r="F82" s="815">
        <v>1448</v>
      </c>
      <c r="G82" s="815">
        <v>3691</v>
      </c>
      <c r="H82" s="815">
        <v>4836</v>
      </c>
      <c r="I82" s="991">
        <v>20037</v>
      </c>
    </row>
    <row r="83" spans="2:9" ht="20.100000000000001" customHeight="1">
      <c r="B83" s="814" t="s">
        <v>533</v>
      </c>
      <c r="C83" s="85" t="s">
        <v>15</v>
      </c>
      <c r="D83" s="816">
        <v>4906</v>
      </c>
      <c r="E83" s="816">
        <v>341</v>
      </c>
      <c r="F83" s="816">
        <v>5511</v>
      </c>
      <c r="G83" s="816">
        <v>82</v>
      </c>
      <c r="H83" s="816" t="s">
        <v>15</v>
      </c>
      <c r="I83" s="1008">
        <v>10840</v>
      </c>
    </row>
    <row r="84" spans="2:9" ht="20.100000000000001" customHeight="1">
      <c r="B84" s="963" t="s">
        <v>540</v>
      </c>
      <c r="C84" s="1016">
        <v>3156</v>
      </c>
      <c r="D84" s="1017">
        <v>3602</v>
      </c>
      <c r="E84" s="1017">
        <v>2063</v>
      </c>
      <c r="F84" s="1017">
        <v>6785</v>
      </c>
      <c r="G84" s="1017">
        <v>2356</v>
      </c>
      <c r="H84" s="1017">
        <v>1284</v>
      </c>
      <c r="I84" s="1045">
        <v>19246</v>
      </c>
    </row>
    <row r="85" spans="2:9" ht="20.100000000000001" customHeight="1">
      <c r="B85" s="812" t="s">
        <v>503</v>
      </c>
      <c r="C85" s="27">
        <v>3156</v>
      </c>
      <c r="D85" s="815">
        <v>13</v>
      </c>
      <c r="E85" s="815">
        <v>1981</v>
      </c>
      <c r="F85" s="815">
        <v>1369</v>
      </c>
      <c r="G85" s="815">
        <v>2316</v>
      </c>
      <c r="H85" s="815">
        <v>1284</v>
      </c>
      <c r="I85" s="991">
        <v>10119</v>
      </c>
    </row>
    <row r="86" spans="2:9" ht="20.100000000000001" customHeight="1">
      <c r="B86" s="814" t="s">
        <v>533</v>
      </c>
      <c r="C86" s="85" t="s">
        <v>15</v>
      </c>
      <c r="D86" s="816">
        <v>3589</v>
      </c>
      <c r="E86" s="816">
        <v>82</v>
      </c>
      <c r="F86" s="816">
        <v>5416</v>
      </c>
      <c r="G86" s="816">
        <v>40</v>
      </c>
      <c r="H86" s="816" t="s">
        <v>15</v>
      </c>
      <c r="I86" s="1008">
        <v>9127</v>
      </c>
    </row>
    <row r="87" spans="2:9" ht="20.100000000000001" customHeight="1">
      <c r="B87" s="963" t="s">
        <v>541</v>
      </c>
      <c r="C87" s="1016">
        <v>2499</v>
      </c>
      <c r="D87" s="1017">
        <v>1321</v>
      </c>
      <c r="E87" s="1017">
        <v>2668</v>
      </c>
      <c r="F87" s="1017">
        <v>174</v>
      </c>
      <c r="G87" s="1017">
        <v>1417</v>
      </c>
      <c r="H87" s="1017">
        <v>3552</v>
      </c>
      <c r="I87" s="1045">
        <v>11631</v>
      </c>
    </row>
    <row r="88" spans="2:9" ht="20.100000000000001" customHeight="1">
      <c r="B88" s="812" t="s">
        <v>503</v>
      </c>
      <c r="C88" s="27">
        <v>2499</v>
      </c>
      <c r="D88" s="815">
        <v>4</v>
      </c>
      <c r="E88" s="815">
        <v>2409</v>
      </c>
      <c r="F88" s="815">
        <v>79</v>
      </c>
      <c r="G88" s="815">
        <v>1375</v>
      </c>
      <c r="H88" s="815">
        <v>3552</v>
      </c>
      <c r="I88" s="991">
        <v>9918</v>
      </c>
    </row>
    <row r="89" spans="2:9" ht="20.100000000000001" customHeight="1">
      <c r="B89" s="1021" t="s">
        <v>533</v>
      </c>
      <c r="C89" s="1022" t="s">
        <v>15</v>
      </c>
      <c r="D89" s="1023">
        <v>1317</v>
      </c>
      <c r="E89" s="1023">
        <v>259</v>
      </c>
      <c r="F89" s="1023">
        <v>95</v>
      </c>
      <c r="G89" s="1023">
        <v>42</v>
      </c>
      <c r="H89" s="1023" t="s">
        <v>15</v>
      </c>
      <c r="I89" s="1056">
        <v>1713</v>
      </c>
    </row>
    <row r="90" spans="2:9" ht="20.100000000000001" customHeight="1">
      <c r="B90" s="1068" t="s">
        <v>542</v>
      </c>
      <c r="C90" s="1029"/>
      <c r="D90" s="1029"/>
      <c r="E90" s="1029"/>
      <c r="F90" s="1029"/>
      <c r="G90" s="1029"/>
      <c r="H90" s="1029"/>
      <c r="I90" s="1029"/>
    </row>
    <row r="91" spans="2:9" ht="20.100000000000001" customHeight="1">
      <c r="B91" s="961" t="s">
        <v>509</v>
      </c>
      <c r="C91" s="1069">
        <v>6205</v>
      </c>
      <c r="D91" s="1017">
        <v>8045</v>
      </c>
      <c r="E91" s="1017">
        <v>3634</v>
      </c>
      <c r="F91" s="1017">
        <v>6635</v>
      </c>
      <c r="G91" s="1017">
        <v>3725</v>
      </c>
      <c r="H91" s="1016">
        <v>4782</v>
      </c>
      <c r="I91" s="1033">
        <v>33026</v>
      </c>
    </row>
    <row r="92" spans="2:9" ht="20.100000000000001" customHeight="1">
      <c r="B92" s="812" t="s">
        <v>503</v>
      </c>
      <c r="C92" s="27">
        <v>6205</v>
      </c>
      <c r="D92" s="815">
        <v>16</v>
      </c>
      <c r="E92" s="815">
        <v>3291</v>
      </c>
      <c r="F92" s="815">
        <v>1385</v>
      </c>
      <c r="G92" s="815">
        <v>3663</v>
      </c>
      <c r="H92" s="27">
        <v>4782</v>
      </c>
      <c r="I92" s="1019">
        <v>19342</v>
      </c>
    </row>
    <row r="93" spans="2:9" ht="20.100000000000001" customHeight="1">
      <c r="B93" s="814" t="s">
        <v>533</v>
      </c>
      <c r="C93" s="85" t="s">
        <v>15</v>
      </c>
      <c r="D93" s="816">
        <v>8029</v>
      </c>
      <c r="E93" s="816">
        <v>343</v>
      </c>
      <c r="F93" s="816">
        <v>5250</v>
      </c>
      <c r="G93" s="816">
        <v>62</v>
      </c>
      <c r="H93" s="85" t="s">
        <v>15</v>
      </c>
      <c r="I93" s="1020">
        <v>13684</v>
      </c>
    </row>
    <row r="94" spans="2:9" ht="20.100000000000001" customHeight="1">
      <c r="B94" s="963" t="s">
        <v>540</v>
      </c>
      <c r="C94" s="962">
        <v>3280</v>
      </c>
      <c r="D94" s="741">
        <v>3693</v>
      </c>
      <c r="E94" s="741">
        <v>1905</v>
      </c>
      <c r="F94" s="741">
        <v>6470</v>
      </c>
      <c r="G94" s="741">
        <v>2240</v>
      </c>
      <c r="H94" s="962">
        <v>1228</v>
      </c>
      <c r="I94" s="1037">
        <v>18816</v>
      </c>
    </row>
    <row r="95" spans="2:9" ht="20.100000000000001" customHeight="1">
      <c r="B95" s="812" t="s">
        <v>503</v>
      </c>
      <c r="C95" s="27">
        <v>3280</v>
      </c>
      <c r="D95" s="815">
        <v>13</v>
      </c>
      <c r="E95" s="815">
        <v>1833</v>
      </c>
      <c r="F95" s="815">
        <v>1314</v>
      </c>
      <c r="G95" s="815">
        <v>2210</v>
      </c>
      <c r="H95" s="27">
        <v>1228</v>
      </c>
      <c r="I95" s="1019">
        <v>9878</v>
      </c>
    </row>
    <row r="96" spans="2:9" ht="20.100000000000001" customHeight="1">
      <c r="B96" s="814" t="s">
        <v>533</v>
      </c>
      <c r="C96" s="85" t="s">
        <v>15</v>
      </c>
      <c r="D96" s="816">
        <v>3680</v>
      </c>
      <c r="E96" s="816">
        <v>72</v>
      </c>
      <c r="F96" s="816">
        <v>5156</v>
      </c>
      <c r="G96" s="816">
        <v>30</v>
      </c>
      <c r="H96" s="85" t="s">
        <v>15</v>
      </c>
      <c r="I96" s="1020">
        <v>8938</v>
      </c>
    </row>
    <row r="97" spans="2:9" ht="20.100000000000001" customHeight="1">
      <c r="B97" s="963" t="s">
        <v>541</v>
      </c>
      <c r="C97" s="962">
        <v>2925</v>
      </c>
      <c r="D97" s="741">
        <v>4352</v>
      </c>
      <c r="E97" s="741">
        <v>1729</v>
      </c>
      <c r="F97" s="741">
        <v>165</v>
      </c>
      <c r="G97" s="741">
        <v>1485</v>
      </c>
      <c r="H97" s="962">
        <v>3554</v>
      </c>
      <c r="I97" s="1037">
        <v>14210</v>
      </c>
    </row>
    <row r="98" spans="2:9" ht="20.100000000000001" customHeight="1">
      <c r="B98" s="812" t="s">
        <v>503</v>
      </c>
      <c r="C98" s="27">
        <v>2925</v>
      </c>
      <c r="D98" s="815">
        <v>3</v>
      </c>
      <c r="E98" s="815">
        <v>1458</v>
      </c>
      <c r="F98" s="815">
        <v>71</v>
      </c>
      <c r="G98" s="815">
        <v>1453</v>
      </c>
      <c r="H98" s="27">
        <v>3554</v>
      </c>
      <c r="I98" s="1019">
        <v>9464</v>
      </c>
    </row>
    <row r="99" spans="2:9" ht="20.100000000000001" customHeight="1">
      <c r="B99" s="1021" t="s">
        <v>533</v>
      </c>
      <c r="C99" s="1022" t="s">
        <v>15</v>
      </c>
      <c r="D99" s="1023">
        <v>4349</v>
      </c>
      <c r="E99" s="1023">
        <v>271</v>
      </c>
      <c r="F99" s="1023">
        <v>94</v>
      </c>
      <c r="G99" s="1023">
        <v>32</v>
      </c>
      <c r="H99" s="1022" t="s">
        <v>15</v>
      </c>
      <c r="I99" s="1024">
        <v>4746</v>
      </c>
    </row>
    <row r="100" spans="2:9" ht="20.100000000000001" customHeight="1">
      <c r="B100" s="1068" t="s">
        <v>543</v>
      </c>
      <c r="C100" s="1029"/>
      <c r="D100" s="1029"/>
      <c r="E100" s="1029"/>
      <c r="F100" s="1029"/>
      <c r="G100" s="1029"/>
      <c r="H100" s="1029"/>
      <c r="I100" s="1029"/>
    </row>
    <row r="101" spans="2:9" ht="20.100000000000001" customHeight="1">
      <c r="B101" s="961" t="s">
        <v>509</v>
      </c>
      <c r="C101" s="1069">
        <v>4934</v>
      </c>
      <c r="D101" s="1017">
        <v>10523</v>
      </c>
      <c r="E101" s="1017">
        <v>3559</v>
      </c>
      <c r="F101" s="1017">
        <v>6197</v>
      </c>
      <c r="G101" s="1017">
        <v>3755</v>
      </c>
      <c r="H101" s="1016">
        <v>4622</v>
      </c>
      <c r="I101" s="1033">
        <v>33590</v>
      </c>
    </row>
    <row r="102" spans="2:9" ht="20.100000000000001" customHeight="1">
      <c r="B102" s="812" t="s">
        <v>503</v>
      </c>
      <c r="C102" s="27">
        <v>4934</v>
      </c>
      <c r="D102" s="815">
        <v>15</v>
      </c>
      <c r="E102" s="815">
        <v>3203</v>
      </c>
      <c r="F102" s="815">
        <v>1300</v>
      </c>
      <c r="G102" s="815">
        <v>3693</v>
      </c>
      <c r="H102" s="27">
        <v>4622</v>
      </c>
      <c r="I102" s="1019">
        <v>17767</v>
      </c>
    </row>
    <row r="103" spans="2:9" ht="20.100000000000001" customHeight="1">
      <c r="B103" s="814" t="s">
        <v>533</v>
      </c>
      <c r="C103" s="85" t="s">
        <v>15</v>
      </c>
      <c r="D103" s="816">
        <v>10508</v>
      </c>
      <c r="E103" s="816">
        <v>356</v>
      </c>
      <c r="F103" s="816">
        <v>4897</v>
      </c>
      <c r="G103" s="816">
        <v>62</v>
      </c>
      <c r="H103" s="85" t="s">
        <v>15</v>
      </c>
      <c r="I103" s="1020">
        <v>15823</v>
      </c>
    </row>
    <row r="104" spans="2:9" ht="20.100000000000001" customHeight="1">
      <c r="B104" s="963" t="s">
        <v>540</v>
      </c>
      <c r="C104" s="962">
        <v>2914</v>
      </c>
      <c r="D104" s="741">
        <v>4958</v>
      </c>
      <c r="E104" s="741">
        <v>1939</v>
      </c>
      <c r="F104" s="741">
        <v>5946</v>
      </c>
      <c r="G104" s="741">
        <v>2167</v>
      </c>
      <c r="H104" s="962">
        <v>1109</v>
      </c>
      <c r="I104" s="1037">
        <v>19033</v>
      </c>
    </row>
    <row r="105" spans="2:9" ht="20.100000000000001" customHeight="1">
      <c r="B105" s="812" t="s">
        <v>503</v>
      </c>
      <c r="C105" s="27">
        <v>2914</v>
      </c>
      <c r="D105" s="815">
        <v>9</v>
      </c>
      <c r="E105" s="815">
        <v>1871</v>
      </c>
      <c r="F105" s="815">
        <v>1224</v>
      </c>
      <c r="G105" s="815">
        <v>2145</v>
      </c>
      <c r="H105" s="27">
        <v>1109</v>
      </c>
      <c r="I105" s="1019">
        <v>9272</v>
      </c>
    </row>
    <row r="106" spans="2:9" ht="20.100000000000001" customHeight="1">
      <c r="B106" s="814" t="s">
        <v>533</v>
      </c>
      <c r="C106" s="85" t="s">
        <v>15</v>
      </c>
      <c r="D106" s="816">
        <v>4949</v>
      </c>
      <c r="E106" s="816">
        <v>68</v>
      </c>
      <c r="F106" s="816">
        <v>4722</v>
      </c>
      <c r="G106" s="816">
        <v>22</v>
      </c>
      <c r="H106" s="85" t="s">
        <v>15</v>
      </c>
      <c r="I106" s="1020">
        <v>9761</v>
      </c>
    </row>
    <row r="107" spans="2:9" ht="20.100000000000001" customHeight="1">
      <c r="B107" s="963" t="s">
        <v>541</v>
      </c>
      <c r="C107" s="962">
        <v>2020</v>
      </c>
      <c r="D107" s="741">
        <v>5565</v>
      </c>
      <c r="E107" s="741">
        <v>1620</v>
      </c>
      <c r="F107" s="741">
        <v>251</v>
      </c>
      <c r="G107" s="741">
        <v>1588</v>
      </c>
      <c r="H107" s="962">
        <v>3513</v>
      </c>
      <c r="I107" s="1037">
        <v>14557</v>
      </c>
    </row>
    <row r="108" spans="2:9" ht="20.100000000000001" customHeight="1">
      <c r="B108" s="812" t="s">
        <v>503</v>
      </c>
      <c r="C108" s="27">
        <v>2020</v>
      </c>
      <c r="D108" s="815">
        <v>6</v>
      </c>
      <c r="E108" s="815">
        <v>1332</v>
      </c>
      <c r="F108" s="815">
        <v>76</v>
      </c>
      <c r="G108" s="815">
        <v>1548</v>
      </c>
      <c r="H108" s="27">
        <v>3513</v>
      </c>
      <c r="I108" s="1019">
        <v>8495</v>
      </c>
    </row>
    <row r="109" spans="2:9" ht="20.100000000000001" customHeight="1">
      <c r="B109" s="1021" t="s">
        <v>533</v>
      </c>
      <c r="C109" s="1022" t="s">
        <v>15</v>
      </c>
      <c r="D109" s="1023">
        <v>5559</v>
      </c>
      <c r="E109" s="1023">
        <v>288</v>
      </c>
      <c r="F109" s="1023">
        <v>175</v>
      </c>
      <c r="G109" s="1023">
        <v>40</v>
      </c>
      <c r="H109" s="1022" t="s">
        <v>15</v>
      </c>
      <c r="I109" s="1024">
        <v>6062</v>
      </c>
    </row>
    <row r="110" spans="2:9" ht="20.100000000000001" customHeight="1">
      <c r="B110" s="1068" t="s">
        <v>544</v>
      </c>
      <c r="C110" s="1029"/>
      <c r="D110" s="1029"/>
      <c r="E110" s="1029"/>
      <c r="F110" s="1029"/>
      <c r="G110" s="1029"/>
      <c r="H110" s="1029"/>
      <c r="I110" s="1029"/>
    </row>
    <row r="111" spans="2:9" ht="20.100000000000001" customHeight="1">
      <c r="B111" s="961" t="s">
        <v>509</v>
      </c>
      <c r="C111" s="1070">
        <v>4470</v>
      </c>
      <c r="D111" s="1017">
        <v>10619</v>
      </c>
      <c r="E111" s="1017">
        <v>3159</v>
      </c>
      <c r="F111" s="1017">
        <v>6124</v>
      </c>
      <c r="G111" s="1017">
        <v>3349</v>
      </c>
      <c r="H111" s="1016">
        <v>4485</v>
      </c>
      <c r="I111" s="1033">
        <v>32206</v>
      </c>
    </row>
    <row r="112" spans="2:9" ht="20.100000000000001" customHeight="1">
      <c r="B112" s="812" t="s">
        <v>503</v>
      </c>
      <c r="C112" s="27">
        <v>4470</v>
      </c>
      <c r="D112" s="815">
        <v>15</v>
      </c>
      <c r="E112" s="815">
        <v>2848</v>
      </c>
      <c r="F112" s="815">
        <v>1429</v>
      </c>
      <c r="G112" s="815">
        <v>3301</v>
      </c>
      <c r="H112" s="27">
        <v>4485</v>
      </c>
      <c r="I112" s="1019">
        <v>16548</v>
      </c>
    </row>
    <row r="113" spans="2:9" ht="20.100000000000001" customHeight="1">
      <c r="B113" s="814" t="s">
        <v>533</v>
      </c>
      <c r="C113" s="85" t="s">
        <v>15</v>
      </c>
      <c r="D113" s="816">
        <v>10604</v>
      </c>
      <c r="E113" s="816">
        <v>311</v>
      </c>
      <c r="F113" s="816">
        <v>4695</v>
      </c>
      <c r="G113" s="816">
        <v>48</v>
      </c>
      <c r="H113" s="85" t="s">
        <v>15</v>
      </c>
      <c r="I113" s="1020">
        <v>15658</v>
      </c>
    </row>
    <row r="114" spans="2:9" ht="20.100000000000001" customHeight="1">
      <c r="B114" s="963" t="s">
        <v>540</v>
      </c>
      <c r="C114" s="962">
        <v>3021</v>
      </c>
      <c r="D114" s="741">
        <v>4890</v>
      </c>
      <c r="E114" s="741">
        <v>1657</v>
      </c>
      <c r="F114" s="741">
        <v>5511</v>
      </c>
      <c r="G114" s="741">
        <v>2153</v>
      </c>
      <c r="H114" s="962">
        <v>1378</v>
      </c>
      <c r="I114" s="1037">
        <v>18610</v>
      </c>
    </row>
    <row r="115" spans="2:9" ht="20.100000000000001" customHeight="1">
      <c r="B115" s="812" t="s">
        <v>503</v>
      </c>
      <c r="C115" s="27">
        <v>3021</v>
      </c>
      <c r="D115" s="815">
        <v>6</v>
      </c>
      <c r="E115" s="815">
        <v>1610</v>
      </c>
      <c r="F115" s="815">
        <v>1277</v>
      </c>
      <c r="G115" s="815">
        <v>2133</v>
      </c>
      <c r="H115" s="27">
        <v>1378</v>
      </c>
      <c r="I115" s="1019">
        <v>9425</v>
      </c>
    </row>
    <row r="116" spans="2:9" ht="20.100000000000001" customHeight="1">
      <c r="B116" s="814" t="s">
        <v>533</v>
      </c>
      <c r="C116" s="85" t="s">
        <v>15</v>
      </c>
      <c r="D116" s="816">
        <v>4884</v>
      </c>
      <c r="E116" s="816">
        <v>47</v>
      </c>
      <c r="F116" s="816">
        <v>4234</v>
      </c>
      <c r="G116" s="816">
        <v>20</v>
      </c>
      <c r="H116" s="85" t="s">
        <v>15</v>
      </c>
      <c r="I116" s="1020">
        <v>9185</v>
      </c>
    </row>
    <row r="117" spans="2:9" ht="20.100000000000001" customHeight="1">
      <c r="B117" s="963" t="s">
        <v>541</v>
      </c>
      <c r="C117" s="962">
        <v>1449</v>
      </c>
      <c r="D117" s="741">
        <v>5729</v>
      </c>
      <c r="E117" s="741">
        <v>1502</v>
      </c>
      <c r="F117" s="741">
        <v>613</v>
      </c>
      <c r="G117" s="741">
        <v>1196</v>
      </c>
      <c r="H117" s="962">
        <v>3107</v>
      </c>
      <c r="I117" s="1037">
        <v>13596</v>
      </c>
    </row>
    <row r="118" spans="2:9" ht="20.100000000000001" customHeight="1">
      <c r="B118" s="812" t="s">
        <v>503</v>
      </c>
      <c r="C118" s="27">
        <v>1449</v>
      </c>
      <c r="D118" s="815">
        <v>9</v>
      </c>
      <c r="E118" s="815">
        <v>1238</v>
      </c>
      <c r="F118" s="815">
        <v>152</v>
      </c>
      <c r="G118" s="815">
        <v>1168</v>
      </c>
      <c r="H118" s="27">
        <v>3107</v>
      </c>
      <c r="I118" s="1019">
        <v>7123</v>
      </c>
    </row>
    <row r="119" spans="2:9" ht="20.100000000000001" customHeight="1">
      <c r="B119" s="1021" t="s">
        <v>533</v>
      </c>
      <c r="C119" s="1022" t="s">
        <v>15</v>
      </c>
      <c r="D119" s="1023">
        <v>5720</v>
      </c>
      <c r="E119" s="1023">
        <v>264</v>
      </c>
      <c r="F119" s="1023">
        <v>461</v>
      </c>
      <c r="G119" s="1023">
        <v>28</v>
      </c>
      <c r="H119" s="1022" t="s">
        <v>15</v>
      </c>
      <c r="I119" s="1024">
        <v>6473</v>
      </c>
    </row>
    <row r="120" spans="2:9" ht="20.100000000000001" customHeight="1">
      <c r="B120" s="1071" t="s">
        <v>545</v>
      </c>
      <c r="C120" s="1042"/>
      <c r="D120" s="1042"/>
      <c r="E120" s="1042"/>
      <c r="F120" s="1042"/>
      <c r="G120" s="1042"/>
      <c r="H120" s="1042"/>
      <c r="I120" s="1042"/>
    </row>
    <row r="121" spans="2:9" ht="20.100000000000001" customHeight="1">
      <c r="B121" s="981" t="s">
        <v>509</v>
      </c>
      <c r="C121" s="916">
        <v>4208</v>
      </c>
      <c r="D121" s="917">
        <v>11383</v>
      </c>
      <c r="E121" s="917">
        <v>2885</v>
      </c>
      <c r="F121" s="917">
        <v>5994</v>
      </c>
      <c r="G121" s="917">
        <v>4249</v>
      </c>
      <c r="H121" s="917">
        <v>4265</v>
      </c>
      <c r="I121" s="1009">
        <v>32984</v>
      </c>
    </row>
    <row r="122" spans="2:9" ht="20.100000000000001" customHeight="1">
      <c r="B122" s="812" t="s">
        <v>503</v>
      </c>
      <c r="C122" s="27">
        <v>4208</v>
      </c>
      <c r="D122" s="815">
        <v>5</v>
      </c>
      <c r="E122" s="815">
        <v>2584</v>
      </c>
      <c r="F122" s="815">
        <v>1297</v>
      </c>
      <c r="G122" s="815">
        <v>4204</v>
      </c>
      <c r="H122" s="815">
        <v>4265</v>
      </c>
      <c r="I122" s="991">
        <v>16563</v>
      </c>
    </row>
    <row r="123" spans="2:9" ht="20.100000000000001" customHeight="1">
      <c r="B123" s="814" t="s">
        <v>533</v>
      </c>
      <c r="C123" s="85" t="s">
        <v>15</v>
      </c>
      <c r="D123" s="816">
        <v>11378</v>
      </c>
      <c r="E123" s="816">
        <v>301</v>
      </c>
      <c r="F123" s="816">
        <v>4697</v>
      </c>
      <c r="G123" s="816">
        <v>45</v>
      </c>
      <c r="H123" s="816" t="s">
        <v>15</v>
      </c>
      <c r="I123" s="1008">
        <v>16421</v>
      </c>
    </row>
    <row r="124" spans="2:9" ht="20.100000000000001" customHeight="1">
      <c r="B124" s="1066" t="s">
        <v>540</v>
      </c>
      <c r="C124" s="916">
        <v>2912</v>
      </c>
      <c r="D124" s="917">
        <v>4606</v>
      </c>
      <c r="E124" s="917">
        <v>1582</v>
      </c>
      <c r="F124" s="917">
        <v>5356</v>
      </c>
      <c r="G124" s="917">
        <v>3774</v>
      </c>
      <c r="H124" s="917">
        <v>1260</v>
      </c>
      <c r="I124" s="1009">
        <v>19490</v>
      </c>
    </row>
    <row r="125" spans="2:9" ht="20.100000000000001" customHeight="1">
      <c r="B125" s="812" t="s">
        <v>503</v>
      </c>
      <c r="C125" s="27">
        <v>2912</v>
      </c>
      <c r="D125" s="815">
        <v>3</v>
      </c>
      <c r="E125" s="815">
        <v>1545</v>
      </c>
      <c r="F125" s="815">
        <v>1157</v>
      </c>
      <c r="G125" s="815">
        <v>3751</v>
      </c>
      <c r="H125" s="815">
        <v>1260</v>
      </c>
      <c r="I125" s="991">
        <v>10628</v>
      </c>
    </row>
    <row r="126" spans="2:9" ht="20.100000000000001" customHeight="1">
      <c r="B126" s="814" t="s">
        <v>533</v>
      </c>
      <c r="C126" s="85" t="s">
        <v>15</v>
      </c>
      <c r="D126" s="816">
        <v>4603</v>
      </c>
      <c r="E126" s="816">
        <v>37</v>
      </c>
      <c r="F126" s="816">
        <v>4199</v>
      </c>
      <c r="G126" s="816">
        <v>23</v>
      </c>
      <c r="H126" s="816" t="s">
        <v>15</v>
      </c>
      <c r="I126" s="1008">
        <v>8862</v>
      </c>
    </row>
    <row r="127" spans="2:9" ht="20.100000000000001" customHeight="1">
      <c r="B127" s="1066" t="s">
        <v>541</v>
      </c>
      <c r="C127" s="916">
        <v>1296</v>
      </c>
      <c r="D127" s="917">
        <v>6777</v>
      </c>
      <c r="E127" s="917">
        <v>1303</v>
      </c>
      <c r="F127" s="917">
        <v>638</v>
      </c>
      <c r="G127" s="917">
        <v>475</v>
      </c>
      <c r="H127" s="917">
        <v>3005</v>
      </c>
      <c r="I127" s="1009">
        <v>13494</v>
      </c>
    </row>
    <row r="128" spans="2:9" ht="20.100000000000001" customHeight="1">
      <c r="B128" s="812" t="s">
        <v>503</v>
      </c>
      <c r="C128" s="27">
        <v>1296</v>
      </c>
      <c r="D128" s="815">
        <v>2</v>
      </c>
      <c r="E128" s="815">
        <v>1039</v>
      </c>
      <c r="F128" s="815">
        <v>140</v>
      </c>
      <c r="G128" s="815">
        <v>453</v>
      </c>
      <c r="H128" s="815">
        <v>3005</v>
      </c>
      <c r="I128" s="991">
        <v>5935</v>
      </c>
    </row>
    <row r="129" spans="2:9" ht="20.100000000000001" customHeight="1">
      <c r="B129" s="1021" t="s">
        <v>533</v>
      </c>
      <c r="C129" s="1022" t="s">
        <v>15</v>
      </c>
      <c r="D129" s="1023">
        <v>6775</v>
      </c>
      <c r="E129" s="1023">
        <v>264</v>
      </c>
      <c r="F129" s="1023">
        <v>498</v>
      </c>
      <c r="G129" s="1023">
        <v>22</v>
      </c>
      <c r="H129" s="1023" t="s">
        <v>15</v>
      </c>
      <c r="I129" s="1056">
        <v>7559</v>
      </c>
    </row>
    <row r="131" spans="2:9" ht="20.100000000000001" customHeight="1">
      <c r="B131" s="156"/>
      <c r="C131" s="156"/>
      <c r="D131" s="156"/>
      <c r="E131" s="156"/>
      <c r="F131" s="156"/>
      <c r="G131" s="156"/>
      <c r="H131" s="156"/>
      <c r="I131" s="156"/>
    </row>
  </sheetData>
  <mergeCells count="5">
    <mergeCell ref="B2:H2"/>
    <mergeCell ref="C4:I4"/>
    <mergeCell ref="B37:C37"/>
    <mergeCell ref="C44:I44"/>
    <mergeCell ref="C78:I78"/>
  </mergeCells>
  <pageMargins left="0.75" right="0.75" top="1" bottom="1" header="0.5" footer="0.5"/>
  <pageSetup paperSize="9" scale="53" orientation="portrait" horizontalDpi="4294967292" verticalDpi="4294967292" r:id="rId1"/>
  <rowBreaks count="2" manualBreakCount="2">
    <brk id="43" max="8" man="1"/>
    <brk id="76" max="8" man="1"/>
  </rowBreaks>
  <drawing r:id="rId2"/>
</worksheet>
</file>

<file path=xl/worksheets/sheet45.xml><?xml version="1.0" encoding="utf-8"?>
<worksheet xmlns="http://schemas.openxmlformats.org/spreadsheetml/2006/main" xmlns:r="http://schemas.openxmlformats.org/officeDocument/2006/relationships">
  <sheetPr>
    <tabColor rgb="FF92D050"/>
  </sheetPr>
  <dimension ref="B2:I85"/>
  <sheetViews>
    <sheetView showGridLines="0" view="pageBreakPreview" topLeftCell="A73" zoomScale="130" zoomScaleNormal="130" zoomScaleSheetLayoutView="70" zoomScalePageLayoutView="130" workbookViewId="0">
      <selection activeCell="L13" sqref="L13"/>
    </sheetView>
  </sheetViews>
  <sheetFormatPr defaultColWidth="10.875" defaultRowHeight="20.100000000000001" customHeight="1"/>
  <cols>
    <col min="1" max="1" width="5.5" style="903" customWidth="1"/>
    <col min="2" max="2" width="47.875" style="903" customWidth="1"/>
    <col min="3" max="16384" width="10.875" style="903"/>
  </cols>
  <sheetData>
    <row r="2" spans="2:9" ht="20.100000000000001" customHeight="1">
      <c r="B2" s="1496" t="str">
        <f>UPPER("Results of operations for oil and gas producing activities")</f>
        <v>RESULTS OF OPERATIONS FOR OIL AND GAS PRODUCING ACTIVITIES</v>
      </c>
      <c r="C2" s="1496"/>
      <c r="D2" s="1496"/>
      <c r="E2" s="1496"/>
      <c r="F2" s="1496"/>
      <c r="G2" s="1496"/>
      <c r="H2" s="1496"/>
    </row>
    <row r="3" spans="2:9" ht="20.100000000000001" customHeight="1">
      <c r="B3" s="978" t="s">
        <v>560</v>
      </c>
    </row>
    <row r="4" spans="2:9" ht="20.100000000000001" customHeight="1">
      <c r="B4" s="984" t="s">
        <v>14</v>
      </c>
      <c r="C4" s="1530" t="s">
        <v>503</v>
      </c>
      <c r="D4" s="1530"/>
      <c r="E4" s="1530"/>
      <c r="F4" s="1530"/>
      <c r="G4" s="1530"/>
      <c r="H4" s="1530"/>
      <c r="I4" s="1530"/>
    </row>
    <row r="5" spans="2:9" ht="37.5" customHeight="1">
      <c r="B5" s="539"/>
      <c r="C5" s="987" t="s">
        <v>510</v>
      </c>
      <c r="D5" s="988" t="s">
        <v>446</v>
      </c>
      <c r="E5" s="987" t="s">
        <v>511</v>
      </c>
      <c r="F5" s="987" t="s">
        <v>512</v>
      </c>
      <c r="G5" s="987" t="s">
        <v>459</v>
      </c>
      <c r="H5" s="988" t="s">
        <v>467</v>
      </c>
      <c r="I5" s="988" t="s">
        <v>38</v>
      </c>
    </row>
    <row r="6" spans="2:9" ht="20.100000000000001" customHeight="1">
      <c r="B6" s="1068">
        <v>2012</v>
      </c>
      <c r="C6" s="1063"/>
      <c r="D6" s="1063"/>
      <c r="E6" s="1063"/>
      <c r="F6" s="1063"/>
      <c r="G6" s="1063"/>
      <c r="H6" s="1063"/>
      <c r="I6" s="1063"/>
    </row>
    <row r="7" spans="2:9" ht="20.100000000000001" customHeight="1">
      <c r="B7" s="1072" t="s">
        <v>561</v>
      </c>
      <c r="C7" s="1073">
        <v>2683</v>
      </c>
      <c r="D7" s="1074" t="s">
        <v>15</v>
      </c>
      <c r="E7" s="1074">
        <v>3758</v>
      </c>
      <c r="F7" s="1074">
        <v>2809</v>
      </c>
      <c r="G7" s="1074">
        <v>1244</v>
      </c>
      <c r="H7" s="1074">
        <v>4377</v>
      </c>
      <c r="I7" s="1075">
        <v>14871</v>
      </c>
    </row>
    <row r="8" spans="2:9" ht="20.100000000000001" customHeight="1">
      <c r="B8" s="1076" t="s">
        <v>562</v>
      </c>
      <c r="C8" s="1077">
        <v>8949</v>
      </c>
      <c r="D8" s="1078">
        <v>265</v>
      </c>
      <c r="E8" s="1078">
        <v>16332</v>
      </c>
      <c r="F8" s="1078">
        <v>2234</v>
      </c>
      <c r="G8" s="1078">
        <v>820</v>
      </c>
      <c r="H8" s="1078">
        <v>610</v>
      </c>
      <c r="I8" s="1079">
        <v>29210</v>
      </c>
    </row>
    <row r="9" spans="2:9" ht="20.100000000000001" customHeight="1">
      <c r="B9" s="963" t="s">
        <v>563</v>
      </c>
      <c r="C9" s="1080">
        <v>11632</v>
      </c>
      <c r="D9" s="1081">
        <v>265</v>
      </c>
      <c r="E9" s="1081">
        <v>20090</v>
      </c>
      <c r="F9" s="1081">
        <v>5043</v>
      </c>
      <c r="G9" s="1081">
        <v>2064</v>
      </c>
      <c r="H9" s="1081">
        <v>4987</v>
      </c>
      <c r="I9" s="1082">
        <v>44081</v>
      </c>
    </row>
    <row r="10" spans="2:9" ht="20.100000000000001" customHeight="1">
      <c r="B10" s="1072" t="s">
        <v>564</v>
      </c>
      <c r="C10" s="1083">
        <v>-1746</v>
      </c>
      <c r="D10" s="1084">
        <v>-39</v>
      </c>
      <c r="E10" s="1084">
        <v>-1787</v>
      </c>
      <c r="F10" s="1084">
        <v>-503</v>
      </c>
      <c r="G10" s="1084">
        <v>-381</v>
      </c>
      <c r="H10" s="1084">
        <v>-416</v>
      </c>
      <c r="I10" s="1085">
        <v>-4872</v>
      </c>
    </row>
    <row r="11" spans="2:9" ht="20.100000000000001" customHeight="1">
      <c r="B11" s="1072" t="s">
        <v>565</v>
      </c>
      <c r="C11" s="1083">
        <v>-629</v>
      </c>
      <c r="D11" s="1084">
        <v>-3</v>
      </c>
      <c r="E11" s="1084">
        <v>-381</v>
      </c>
      <c r="F11" s="1084">
        <v>-111</v>
      </c>
      <c r="G11" s="1084">
        <v>-436</v>
      </c>
      <c r="H11" s="1084">
        <v>-297</v>
      </c>
      <c r="I11" s="1085">
        <v>-1857</v>
      </c>
    </row>
    <row r="12" spans="2:9" ht="20.100000000000001" customHeight="1">
      <c r="B12" s="1072" t="s">
        <v>566</v>
      </c>
      <c r="C12" s="1083">
        <v>-2585</v>
      </c>
      <c r="D12" s="1084">
        <v>-75</v>
      </c>
      <c r="E12" s="1084">
        <v>-3170</v>
      </c>
      <c r="F12" s="1084">
        <v>-726</v>
      </c>
      <c r="G12" s="1084">
        <v>-2002</v>
      </c>
      <c r="H12" s="1084">
        <v>-1096</v>
      </c>
      <c r="I12" s="1085">
        <v>-9654</v>
      </c>
    </row>
    <row r="13" spans="2:9" ht="20.100000000000001" customHeight="1">
      <c r="B13" s="1076" t="s">
        <v>567</v>
      </c>
      <c r="C13" s="1077">
        <v>-420</v>
      </c>
      <c r="D13" s="1078">
        <v>-31</v>
      </c>
      <c r="E13" s="1078">
        <v>-1388</v>
      </c>
      <c r="F13" s="1078">
        <v>-558</v>
      </c>
      <c r="G13" s="1078">
        <v>-496</v>
      </c>
      <c r="H13" s="1078">
        <v>-132</v>
      </c>
      <c r="I13" s="1079">
        <v>-3025</v>
      </c>
    </row>
    <row r="14" spans="2:9" ht="20.100000000000001" customHeight="1">
      <c r="B14" s="963" t="s">
        <v>568</v>
      </c>
      <c r="C14" s="1080">
        <v>6251</v>
      </c>
      <c r="D14" s="1081">
        <v>117</v>
      </c>
      <c r="E14" s="1081">
        <v>13365</v>
      </c>
      <c r="F14" s="1081">
        <v>3145</v>
      </c>
      <c r="G14" s="1081">
        <v>-1251</v>
      </c>
      <c r="H14" s="1081">
        <v>3046</v>
      </c>
      <c r="I14" s="1082">
        <v>24673</v>
      </c>
    </row>
    <row r="15" spans="2:9" ht="20.100000000000001" customHeight="1">
      <c r="B15" s="1076" t="s">
        <v>569</v>
      </c>
      <c r="C15" s="1077">
        <v>-4430</v>
      </c>
      <c r="D15" s="1078">
        <v>-53</v>
      </c>
      <c r="E15" s="1078">
        <v>-7955</v>
      </c>
      <c r="F15" s="1078">
        <v>-2027</v>
      </c>
      <c r="G15" s="1078">
        <v>291</v>
      </c>
      <c r="H15" s="1078">
        <v>-1610</v>
      </c>
      <c r="I15" s="1079">
        <v>-15784</v>
      </c>
    </row>
    <row r="16" spans="2:9" ht="20.100000000000001" customHeight="1">
      <c r="B16" s="963" t="s">
        <v>570</v>
      </c>
      <c r="C16" s="1080">
        <v>1821</v>
      </c>
      <c r="D16" s="1081">
        <v>64</v>
      </c>
      <c r="E16" s="1081">
        <v>5410</v>
      </c>
      <c r="F16" s="1081">
        <v>1118</v>
      </c>
      <c r="G16" s="1081">
        <v>-960</v>
      </c>
      <c r="H16" s="1081">
        <v>1436</v>
      </c>
      <c r="I16" s="1082">
        <v>8889</v>
      </c>
    </row>
    <row r="17" spans="2:9" ht="20.100000000000001" customHeight="1">
      <c r="B17" s="1068">
        <v>2013</v>
      </c>
      <c r="C17" s="1042"/>
      <c r="D17" s="1042"/>
      <c r="E17" s="1042"/>
      <c r="F17" s="1042"/>
      <c r="G17" s="1042"/>
      <c r="H17" s="1042"/>
      <c r="I17" s="1042"/>
    </row>
    <row r="18" spans="2:9" ht="20.100000000000001" customHeight="1">
      <c r="B18" s="1072" t="s">
        <v>571</v>
      </c>
      <c r="C18" s="1073">
        <v>2302</v>
      </c>
      <c r="D18" s="1074" t="s">
        <v>15</v>
      </c>
      <c r="E18" s="1074">
        <v>3088</v>
      </c>
      <c r="F18" s="1074">
        <v>2566</v>
      </c>
      <c r="G18" s="1074">
        <v>1331</v>
      </c>
      <c r="H18" s="1074">
        <v>4494</v>
      </c>
      <c r="I18" s="1075">
        <v>13781</v>
      </c>
    </row>
    <row r="19" spans="2:9" ht="20.100000000000001" customHeight="1">
      <c r="B19" s="1076" t="s">
        <v>562</v>
      </c>
      <c r="C19" s="1077">
        <v>7887</v>
      </c>
      <c r="D19" s="1078">
        <v>268</v>
      </c>
      <c r="E19" s="1078">
        <v>15310</v>
      </c>
      <c r="F19" s="1078">
        <v>1666</v>
      </c>
      <c r="G19" s="1078">
        <v>808</v>
      </c>
      <c r="H19" s="1078">
        <v>601</v>
      </c>
      <c r="I19" s="1079">
        <v>26540</v>
      </c>
    </row>
    <row r="20" spans="2:9" ht="20.100000000000001" customHeight="1">
      <c r="B20" s="963" t="s">
        <v>563</v>
      </c>
      <c r="C20" s="1080">
        <v>10189</v>
      </c>
      <c r="D20" s="1081">
        <v>268</v>
      </c>
      <c r="E20" s="1081">
        <v>18398</v>
      </c>
      <c r="F20" s="1081">
        <v>4232</v>
      </c>
      <c r="G20" s="1081">
        <v>2139</v>
      </c>
      <c r="H20" s="1081">
        <v>5095</v>
      </c>
      <c r="I20" s="1082">
        <v>40321</v>
      </c>
    </row>
    <row r="21" spans="2:9" ht="20.100000000000001" customHeight="1">
      <c r="B21" s="1072" t="s">
        <v>564</v>
      </c>
      <c r="C21" s="1083">
        <v>-1841</v>
      </c>
      <c r="D21" s="1084">
        <v>-39</v>
      </c>
      <c r="E21" s="1084">
        <v>-1925</v>
      </c>
      <c r="F21" s="1084">
        <v>-547</v>
      </c>
      <c r="G21" s="1084">
        <v>-415</v>
      </c>
      <c r="H21" s="1084">
        <v>-467</v>
      </c>
      <c r="I21" s="1085">
        <v>-5234</v>
      </c>
    </row>
    <row r="22" spans="2:9" ht="20.100000000000001" customHeight="1">
      <c r="B22" s="1072" t="s">
        <v>565</v>
      </c>
      <c r="C22" s="1083">
        <v>-509</v>
      </c>
      <c r="D22" s="1084">
        <v>-4</v>
      </c>
      <c r="E22" s="1084">
        <v>-520</v>
      </c>
      <c r="F22" s="1084">
        <v>-228</v>
      </c>
      <c r="G22" s="1084">
        <v>-539</v>
      </c>
      <c r="H22" s="1084">
        <v>-369</v>
      </c>
      <c r="I22" s="1085">
        <v>-2169</v>
      </c>
    </row>
    <row r="23" spans="2:9" ht="20.100000000000001" customHeight="1">
      <c r="B23" s="1072" t="s">
        <v>566</v>
      </c>
      <c r="C23" s="1083">
        <v>-1863</v>
      </c>
      <c r="D23" s="1084">
        <v>-85</v>
      </c>
      <c r="E23" s="1084">
        <v>-3321</v>
      </c>
      <c r="F23" s="1084">
        <v>-837</v>
      </c>
      <c r="G23" s="1084">
        <v>-1214</v>
      </c>
      <c r="H23" s="1084">
        <v>-1561</v>
      </c>
      <c r="I23" s="1085">
        <v>-8881</v>
      </c>
    </row>
    <row r="24" spans="2:9" ht="20.100000000000001" customHeight="1">
      <c r="B24" s="1076" t="s">
        <v>567</v>
      </c>
      <c r="C24" s="1077">
        <v>-493</v>
      </c>
      <c r="D24" s="1078">
        <v>-33</v>
      </c>
      <c r="E24" s="1078">
        <v>-1285</v>
      </c>
      <c r="F24" s="1078">
        <v>-399</v>
      </c>
      <c r="G24" s="1078">
        <v>-434</v>
      </c>
      <c r="H24" s="1078">
        <v>-149</v>
      </c>
      <c r="I24" s="1079">
        <v>-2793</v>
      </c>
    </row>
    <row r="25" spans="2:9" ht="20.100000000000001" customHeight="1">
      <c r="B25" s="963" t="s">
        <v>572</v>
      </c>
      <c r="C25" s="1080">
        <v>5483</v>
      </c>
      <c r="D25" s="1081">
        <v>107</v>
      </c>
      <c r="E25" s="1081">
        <v>11347</v>
      </c>
      <c r="F25" s="1081">
        <v>2221</v>
      </c>
      <c r="G25" s="1081">
        <v>-463</v>
      </c>
      <c r="H25" s="1081">
        <v>2549</v>
      </c>
      <c r="I25" s="1082">
        <v>21244</v>
      </c>
    </row>
    <row r="26" spans="2:9" ht="20.100000000000001" customHeight="1">
      <c r="B26" s="1076" t="s">
        <v>569</v>
      </c>
      <c r="C26" s="1077">
        <v>-3628</v>
      </c>
      <c r="D26" s="1078">
        <v>-46</v>
      </c>
      <c r="E26" s="1078">
        <v>-7075</v>
      </c>
      <c r="F26" s="1078">
        <v>-1626</v>
      </c>
      <c r="G26" s="1078">
        <v>56</v>
      </c>
      <c r="H26" s="1078">
        <v>-1354</v>
      </c>
      <c r="I26" s="1079">
        <v>-13673</v>
      </c>
    </row>
    <row r="27" spans="2:9" ht="20.100000000000001" customHeight="1">
      <c r="B27" s="963" t="s">
        <v>573</v>
      </c>
      <c r="C27" s="1080">
        <v>1855</v>
      </c>
      <c r="D27" s="1081">
        <v>61</v>
      </c>
      <c r="E27" s="1081">
        <v>4272</v>
      </c>
      <c r="F27" s="1081">
        <v>595</v>
      </c>
      <c r="G27" s="1081">
        <v>-407</v>
      </c>
      <c r="H27" s="1081">
        <v>1195</v>
      </c>
      <c r="I27" s="1082">
        <v>7571</v>
      </c>
    </row>
    <row r="28" spans="2:9" ht="20.100000000000001" customHeight="1">
      <c r="B28" s="1068" t="s">
        <v>574</v>
      </c>
      <c r="C28" s="1042"/>
      <c r="D28" s="1042"/>
      <c r="E28" s="1042"/>
      <c r="F28" s="1042"/>
      <c r="G28" s="1042"/>
      <c r="H28" s="1042"/>
      <c r="I28" s="1042"/>
    </row>
    <row r="29" spans="2:9" ht="20.100000000000001" customHeight="1">
      <c r="B29" s="1072" t="s">
        <v>571</v>
      </c>
      <c r="C29" s="1073">
        <v>2200</v>
      </c>
      <c r="D29" s="1074" t="s">
        <v>15</v>
      </c>
      <c r="E29" s="1074">
        <v>2885</v>
      </c>
      <c r="F29" s="1074">
        <v>1480</v>
      </c>
      <c r="G29" s="1074">
        <v>1195</v>
      </c>
      <c r="H29" s="1074">
        <v>4296</v>
      </c>
      <c r="I29" s="1075">
        <v>12056</v>
      </c>
    </row>
    <row r="30" spans="2:9" ht="20.100000000000001" customHeight="1">
      <c r="B30" s="1076" t="s">
        <v>562</v>
      </c>
      <c r="C30" s="1077">
        <v>6064</v>
      </c>
      <c r="D30" s="1078">
        <v>236</v>
      </c>
      <c r="E30" s="1078">
        <v>13010</v>
      </c>
      <c r="F30" s="1078">
        <v>1348</v>
      </c>
      <c r="G30" s="1078">
        <v>971</v>
      </c>
      <c r="H30" s="1078">
        <v>644</v>
      </c>
      <c r="I30" s="1079">
        <v>22273</v>
      </c>
    </row>
    <row r="31" spans="2:9" ht="20.100000000000001" customHeight="1">
      <c r="B31" s="963" t="s">
        <v>563</v>
      </c>
      <c r="C31" s="1080">
        <v>8264</v>
      </c>
      <c r="D31" s="1081">
        <v>236</v>
      </c>
      <c r="E31" s="1081">
        <v>15895</v>
      </c>
      <c r="F31" s="1081">
        <v>2828</v>
      </c>
      <c r="G31" s="1081">
        <v>2166</v>
      </c>
      <c r="H31" s="1081">
        <v>4940</v>
      </c>
      <c r="I31" s="1082">
        <v>34329</v>
      </c>
    </row>
    <row r="32" spans="2:9" ht="20.100000000000001" customHeight="1">
      <c r="B32" s="1072" t="s">
        <v>564</v>
      </c>
      <c r="C32" s="1083">
        <v>-1800</v>
      </c>
      <c r="D32" s="1084">
        <v>-44</v>
      </c>
      <c r="E32" s="1084">
        <v>-2166</v>
      </c>
      <c r="F32" s="1084">
        <v>-559</v>
      </c>
      <c r="G32" s="1084">
        <v>-466</v>
      </c>
      <c r="H32" s="1084">
        <v>-666</v>
      </c>
      <c r="I32" s="1085">
        <v>-5701</v>
      </c>
    </row>
    <row r="33" spans="2:9" ht="20.100000000000001" customHeight="1">
      <c r="B33" s="1072" t="s">
        <v>565</v>
      </c>
      <c r="C33" s="1083">
        <v>-636</v>
      </c>
      <c r="D33" s="1084">
        <v>-9</v>
      </c>
      <c r="E33" s="1084">
        <v>-520</v>
      </c>
      <c r="F33" s="1084">
        <v>-255</v>
      </c>
      <c r="G33" s="1084">
        <v>-183</v>
      </c>
      <c r="H33" s="1084">
        <v>-362</v>
      </c>
      <c r="I33" s="1085">
        <v>-1965</v>
      </c>
    </row>
    <row r="34" spans="2:9" ht="20.100000000000001" customHeight="1">
      <c r="B34" s="1072" t="s">
        <v>566</v>
      </c>
      <c r="C34" s="1083">
        <v>-2170</v>
      </c>
      <c r="D34" s="1084">
        <v>-97</v>
      </c>
      <c r="E34" s="1084">
        <v>-4570</v>
      </c>
      <c r="F34" s="1084">
        <v>-724</v>
      </c>
      <c r="G34" s="1084">
        <v>-5717</v>
      </c>
      <c r="H34" s="1084">
        <v>-1877</v>
      </c>
      <c r="I34" s="1085">
        <v>-15155</v>
      </c>
    </row>
    <row r="35" spans="2:9" ht="20.100000000000001" customHeight="1">
      <c r="B35" s="1076" t="s">
        <v>567</v>
      </c>
      <c r="C35" s="1077">
        <v>-419</v>
      </c>
      <c r="D35" s="1078">
        <v>-29</v>
      </c>
      <c r="E35" s="1078">
        <v>-1172</v>
      </c>
      <c r="F35" s="1078">
        <v>-317</v>
      </c>
      <c r="G35" s="1078">
        <v>-402</v>
      </c>
      <c r="H35" s="1078">
        <v>-167</v>
      </c>
      <c r="I35" s="1079">
        <v>-2506</v>
      </c>
    </row>
    <row r="36" spans="2:9" ht="20.100000000000001" customHeight="1">
      <c r="B36" s="963" t="s">
        <v>575</v>
      </c>
      <c r="C36" s="1080">
        <v>3239</v>
      </c>
      <c r="D36" s="1081">
        <v>57</v>
      </c>
      <c r="E36" s="1081">
        <v>7467</v>
      </c>
      <c r="F36" s="1081">
        <v>973</v>
      </c>
      <c r="G36" s="1081">
        <v>-4602</v>
      </c>
      <c r="H36" s="1081">
        <v>1868</v>
      </c>
      <c r="I36" s="1082">
        <v>9002</v>
      </c>
    </row>
    <row r="37" spans="2:9" ht="20.100000000000001" customHeight="1">
      <c r="B37" s="1076" t="s">
        <v>569</v>
      </c>
      <c r="C37" s="1077">
        <v>-1693</v>
      </c>
      <c r="D37" s="1078">
        <v>-32</v>
      </c>
      <c r="E37" s="1078">
        <v>-5513</v>
      </c>
      <c r="F37" s="1078">
        <v>-887</v>
      </c>
      <c r="G37" s="1078">
        <v>882</v>
      </c>
      <c r="H37" s="1078">
        <v>-1149</v>
      </c>
      <c r="I37" s="1079">
        <v>-8392</v>
      </c>
    </row>
    <row r="38" spans="2:9" ht="20.100000000000001" customHeight="1">
      <c r="B38" s="963" t="s">
        <v>576</v>
      </c>
      <c r="C38" s="1080">
        <v>1546</v>
      </c>
      <c r="D38" s="1081">
        <v>25</v>
      </c>
      <c r="E38" s="1081">
        <v>1954</v>
      </c>
      <c r="F38" s="1081">
        <v>86</v>
      </c>
      <c r="G38" s="1081">
        <v>-3720</v>
      </c>
      <c r="H38" s="1081">
        <v>719</v>
      </c>
      <c r="I38" s="1082">
        <v>610</v>
      </c>
    </row>
    <row r="39" spans="2:9" ht="20.100000000000001" customHeight="1">
      <c r="B39" s="1068">
        <v>2015</v>
      </c>
      <c r="C39" s="1042"/>
      <c r="D39" s="1042"/>
      <c r="E39" s="1042"/>
      <c r="F39" s="1042"/>
      <c r="G39" s="1042"/>
      <c r="H39" s="1042"/>
      <c r="I39" s="1042"/>
    </row>
    <row r="40" spans="2:9" ht="20.100000000000001" customHeight="1">
      <c r="B40" s="1072" t="s">
        <v>561</v>
      </c>
      <c r="C40" s="1073">
        <v>1345</v>
      </c>
      <c r="D40" s="1074" t="s">
        <v>15</v>
      </c>
      <c r="E40" s="1074">
        <v>989</v>
      </c>
      <c r="F40" s="1074">
        <v>2340</v>
      </c>
      <c r="G40" s="1074">
        <v>970</v>
      </c>
      <c r="H40" s="1074">
        <v>3013</v>
      </c>
      <c r="I40" s="1075">
        <v>8657</v>
      </c>
    </row>
    <row r="41" spans="2:9" ht="20.100000000000001" customHeight="1">
      <c r="B41" s="1076" t="s">
        <v>562</v>
      </c>
      <c r="C41" s="1077">
        <v>3816</v>
      </c>
      <c r="D41" s="1078">
        <v>129</v>
      </c>
      <c r="E41" s="1078">
        <v>7816</v>
      </c>
      <c r="F41" s="1078">
        <v>1858</v>
      </c>
      <c r="G41" s="1078">
        <v>271</v>
      </c>
      <c r="H41" s="1078">
        <v>356</v>
      </c>
      <c r="I41" s="1079">
        <v>14246</v>
      </c>
    </row>
    <row r="42" spans="2:9" ht="20.100000000000001" customHeight="1">
      <c r="B42" s="963" t="s">
        <v>563</v>
      </c>
      <c r="C42" s="1080">
        <v>5161</v>
      </c>
      <c r="D42" s="1081">
        <v>129</v>
      </c>
      <c r="E42" s="1081">
        <v>8805</v>
      </c>
      <c r="F42" s="1081">
        <v>4198</v>
      </c>
      <c r="G42" s="1081">
        <v>1241</v>
      </c>
      <c r="H42" s="1081">
        <v>3369</v>
      </c>
      <c r="I42" s="1082">
        <v>22903</v>
      </c>
    </row>
    <row r="43" spans="2:9" ht="20.100000000000001" customHeight="1">
      <c r="B43" s="1072" t="s">
        <v>564</v>
      </c>
      <c r="C43" s="1083">
        <v>-1521</v>
      </c>
      <c r="D43" s="1084">
        <v>-34</v>
      </c>
      <c r="E43" s="1084">
        <v>-1779</v>
      </c>
      <c r="F43" s="1084">
        <v>-659</v>
      </c>
      <c r="G43" s="1084">
        <v>-497</v>
      </c>
      <c r="H43" s="1084">
        <v>-456</v>
      </c>
      <c r="I43" s="1085">
        <v>-4946</v>
      </c>
    </row>
    <row r="44" spans="2:9" ht="20.100000000000001" customHeight="1">
      <c r="B44" s="1072" t="s">
        <v>565</v>
      </c>
      <c r="C44" s="1083">
        <v>-661</v>
      </c>
      <c r="D44" s="1084">
        <v>-3</v>
      </c>
      <c r="E44" s="1084">
        <v>-615</v>
      </c>
      <c r="F44" s="1084">
        <v>-226</v>
      </c>
      <c r="G44" s="1084">
        <v>-114</v>
      </c>
      <c r="H44" s="1084">
        <v>-372</v>
      </c>
      <c r="I44" s="1085">
        <v>-1991</v>
      </c>
    </row>
    <row r="45" spans="2:9" ht="20.100000000000001" customHeight="1">
      <c r="B45" s="1072" t="s">
        <v>566</v>
      </c>
      <c r="C45" s="1083">
        <v>-2415</v>
      </c>
      <c r="D45" s="1084">
        <v>-203</v>
      </c>
      <c r="E45" s="1084">
        <v>-6155</v>
      </c>
      <c r="F45" s="1084">
        <v>-1344</v>
      </c>
      <c r="G45" s="1084">
        <v>-1548</v>
      </c>
      <c r="H45" s="1084">
        <v>-3483</v>
      </c>
      <c r="I45" s="1085">
        <v>-15148</v>
      </c>
    </row>
    <row r="46" spans="2:9" ht="20.100000000000001" customHeight="1">
      <c r="B46" s="1076" t="s">
        <v>567</v>
      </c>
      <c r="C46" s="1077">
        <v>-350</v>
      </c>
      <c r="D46" s="1078">
        <v>-16</v>
      </c>
      <c r="E46" s="1078">
        <v>-722</v>
      </c>
      <c r="F46" s="1078">
        <v>-2756</v>
      </c>
      <c r="G46" s="1078">
        <v>-280</v>
      </c>
      <c r="H46" s="1078">
        <v>-121</v>
      </c>
      <c r="I46" s="1079">
        <v>-4245</v>
      </c>
    </row>
    <row r="47" spans="2:9" ht="20.100000000000001" customHeight="1">
      <c r="B47" s="963" t="s">
        <v>577</v>
      </c>
      <c r="C47" s="1080">
        <v>214</v>
      </c>
      <c r="D47" s="1081">
        <v>-127</v>
      </c>
      <c r="E47" s="1081">
        <v>-466</v>
      </c>
      <c r="F47" s="1081">
        <v>-787</v>
      </c>
      <c r="G47" s="1081">
        <v>-1198</v>
      </c>
      <c r="H47" s="1081">
        <v>-1063</v>
      </c>
      <c r="I47" s="1082">
        <v>-3427</v>
      </c>
    </row>
    <row r="48" spans="2:9" ht="20.100000000000001" customHeight="1">
      <c r="B48" s="1076" t="s">
        <v>569</v>
      </c>
      <c r="C48" s="1077">
        <v>458</v>
      </c>
      <c r="D48" s="1078">
        <v>-4</v>
      </c>
      <c r="E48" s="1078">
        <v>-220</v>
      </c>
      <c r="F48" s="1078">
        <v>-123</v>
      </c>
      <c r="G48" s="1078">
        <v>210</v>
      </c>
      <c r="H48" s="1078">
        <v>-173</v>
      </c>
      <c r="I48" s="1079">
        <v>148</v>
      </c>
    </row>
    <row r="49" spans="2:9" ht="20.100000000000001" customHeight="1">
      <c r="B49" s="963" t="s">
        <v>578</v>
      </c>
      <c r="C49" s="1080">
        <v>672</v>
      </c>
      <c r="D49" s="1081">
        <v>-131</v>
      </c>
      <c r="E49" s="1081">
        <v>-686</v>
      </c>
      <c r="F49" s="1081">
        <v>-910</v>
      </c>
      <c r="G49" s="1081">
        <v>-988</v>
      </c>
      <c r="H49" s="1081">
        <v>-1236</v>
      </c>
      <c r="I49" s="1082">
        <v>-3279</v>
      </c>
    </row>
    <row r="50" spans="2:9" ht="20.100000000000001" customHeight="1">
      <c r="B50" s="1071">
        <v>2016</v>
      </c>
      <c r="C50" s="1063"/>
      <c r="D50" s="1063"/>
      <c r="E50" s="1063"/>
      <c r="F50" s="1063"/>
      <c r="G50" s="1063"/>
      <c r="H50" s="1063"/>
      <c r="I50" s="1063"/>
    </row>
    <row r="51" spans="2:9" ht="20.100000000000001" customHeight="1">
      <c r="B51" s="1072" t="s">
        <v>571</v>
      </c>
      <c r="C51" s="1073">
        <v>1075</v>
      </c>
      <c r="D51" s="1074" t="s">
        <v>15</v>
      </c>
      <c r="E51" s="1074">
        <v>507</v>
      </c>
      <c r="F51" s="1074">
        <v>613</v>
      </c>
      <c r="G51" s="1074">
        <v>963</v>
      </c>
      <c r="H51" s="1074">
        <v>2113</v>
      </c>
      <c r="I51" s="1075">
        <v>5271</v>
      </c>
    </row>
    <row r="52" spans="2:9" s="1004" customFormat="1" ht="19.5" customHeight="1">
      <c r="B52" s="1076" t="s">
        <v>562</v>
      </c>
      <c r="C52" s="1077">
        <v>3046</v>
      </c>
      <c r="D52" s="1078">
        <v>72</v>
      </c>
      <c r="E52" s="1078">
        <v>6826</v>
      </c>
      <c r="F52" s="1078">
        <v>3033</v>
      </c>
      <c r="G52" s="1078">
        <v>494</v>
      </c>
      <c r="H52" s="1078">
        <v>444</v>
      </c>
      <c r="I52" s="1079">
        <v>13915</v>
      </c>
    </row>
    <row r="53" spans="2:9" ht="20.100000000000001" customHeight="1">
      <c r="B53" s="1086" t="s">
        <v>563</v>
      </c>
      <c r="C53" s="916">
        <v>4121</v>
      </c>
      <c r="D53" s="917">
        <v>72</v>
      </c>
      <c r="E53" s="917">
        <v>7333</v>
      </c>
      <c r="F53" s="917">
        <v>3646</v>
      </c>
      <c r="G53" s="917">
        <v>1457</v>
      </c>
      <c r="H53" s="917">
        <v>2557</v>
      </c>
      <c r="I53" s="1009">
        <v>19186</v>
      </c>
    </row>
    <row r="54" spans="2:9" ht="20.100000000000001" customHeight="1">
      <c r="B54" s="1072" t="s">
        <v>564</v>
      </c>
      <c r="C54" s="1083">
        <v>-1083</v>
      </c>
      <c r="D54" s="1084">
        <v>-30</v>
      </c>
      <c r="E54" s="1084">
        <v>-1601</v>
      </c>
      <c r="F54" s="1084">
        <v>-478</v>
      </c>
      <c r="G54" s="1084">
        <v>-488</v>
      </c>
      <c r="H54" s="1084">
        <v>-351</v>
      </c>
      <c r="I54" s="1085">
        <v>-4031</v>
      </c>
    </row>
    <row r="55" spans="2:9" ht="20.100000000000001" customHeight="1">
      <c r="B55" s="1072" t="s">
        <v>565</v>
      </c>
      <c r="C55" s="1083">
        <v>-512</v>
      </c>
      <c r="D55" s="1084">
        <v>-3</v>
      </c>
      <c r="E55" s="1084">
        <v>-108</v>
      </c>
      <c r="F55" s="1084">
        <v>-368</v>
      </c>
      <c r="G55" s="1084">
        <v>-196</v>
      </c>
      <c r="H55" s="1084">
        <v>-77</v>
      </c>
      <c r="I55" s="1085">
        <v>-1264</v>
      </c>
    </row>
    <row r="56" spans="2:9" ht="20.100000000000001" customHeight="1">
      <c r="B56" s="1076" t="s">
        <v>566</v>
      </c>
      <c r="C56" s="1077">
        <v>-3421</v>
      </c>
      <c r="D56" s="1078">
        <v>-89</v>
      </c>
      <c r="E56" s="1078">
        <v>-4566</v>
      </c>
      <c r="F56" s="1078">
        <v>-599</v>
      </c>
      <c r="G56" s="1078">
        <v>-603</v>
      </c>
      <c r="H56" s="1078">
        <v>-1191</v>
      </c>
      <c r="I56" s="1079">
        <v>-10469</v>
      </c>
    </row>
    <row r="57" spans="2:9" ht="15.95" customHeight="1">
      <c r="B57" s="964" t="s">
        <v>567</v>
      </c>
      <c r="C57" s="730">
        <v>-339</v>
      </c>
      <c r="D57" s="730">
        <v>-8</v>
      </c>
      <c r="E57" s="730">
        <v>-615</v>
      </c>
      <c r="F57" s="730">
        <v>-2328</v>
      </c>
      <c r="G57" s="730">
        <v>-224</v>
      </c>
      <c r="H57" s="730">
        <v>-97</v>
      </c>
      <c r="I57" s="1079">
        <v>-3611</v>
      </c>
    </row>
    <row r="58" spans="2:9" ht="18.95" customHeight="1">
      <c r="B58" s="1086" t="s">
        <v>579</v>
      </c>
      <c r="C58" s="916">
        <v>-1234</v>
      </c>
      <c r="D58" s="917">
        <v>-58</v>
      </c>
      <c r="E58" s="917">
        <v>443</v>
      </c>
      <c r="F58" s="917">
        <v>-127</v>
      </c>
      <c r="G58" s="917">
        <v>-54</v>
      </c>
      <c r="H58" s="917">
        <v>841</v>
      </c>
      <c r="I58" s="1009">
        <v>-189</v>
      </c>
    </row>
    <row r="59" spans="2:9" ht="15.95" customHeight="1">
      <c r="B59" s="1076" t="s">
        <v>569</v>
      </c>
      <c r="C59" s="1077">
        <v>818</v>
      </c>
      <c r="D59" s="1078">
        <v>14</v>
      </c>
      <c r="E59" s="1078">
        <v>-143</v>
      </c>
      <c r="F59" s="1078">
        <v>-205</v>
      </c>
      <c r="G59" s="1078">
        <v>-27</v>
      </c>
      <c r="H59" s="1078">
        <v>-184</v>
      </c>
      <c r="I59" s="1078">
        <v>273</v>
      </c>
    </row>
    <row r="60" spans="2:9" ht="20.100000000000001" customHeight="1">
      <c r="B60" s="1086" t="s">
        <v>580</v>
      </c>
      <c r="C60" s="916">
        <v>-416</v>
      </c>
      <c r="D60" s="917">
        <v>-44</v>
      </c>
      <c r="E60" s="917">
        <v>300</v>
      </c>
      <c r="F60" s="917">
        <v>-332</v>
      </c>
      <c r="G60" s="917">
        <v>-81</v>
      </c>
      <c r="H60" s="917">
        <v>657</v>
      </c>
      <c r="I60" s="917">
        <v>84</v>
      </c>
    </row>
    <row r="61" spans="2:9" ht="20.100000000000001" customHeight="1">
      <c r="B61" s="909" t="s">
        <v>581</v>
      </c>
    </row>
    <row r="62" spans="2:9" ht="20.100000000000001" customHeight="1">
      <c r="B62" s="909" t="s">
        <v>582</v>
      </c>
    </row>
    <row r="63" spans="2:9" ht="20.100000000000001" customHeight="1">
      <c r="B63" s="909" t="s">
        <v>583</v>
      </c>
    </row>
    <row r="64" spans="2:9" ht="20.100000000000001" customHeight="1">
      <c r="B64" s="909" t="s">
        <v>584</v>
      </c>
    </row>
    <row r="65" spans="2:9" ht="20.100000000000001" customHeight="1">
      <c r="B65" s="909" t="s">
        <v>585</v>
      </c>
    </row>
    <row r="66" spans="2:9" ht="20.100000000000001" customHeight="1">
      <c r="B66" s="909" t="s">
        <v>586</v>
      </c>
    </row>
    <row r="67" spans="2:9" ht="20.100000000000001" customHeight="1">
      <c r="B67" s="984" t="s">
        <v>14</v>
      </c>
      <c r="C67" s="1524" t="s">
        <v>533</v>
      </c>
      <c r="D67" s="1524"/>
      <c r="E67" s="1524"/>
      <c r="F67" s="1524"/>
      <c r="G67" s="1524"/>
      <c r="H67" s="1524"/>
      <c r="I67" s="1524"/>
    </row>
    <row r="68" spans="2:9" ht="37.5" customHeight="1">
      <c r="B68" s="1006" t="s">
        <v>587</v>
      </c>
      <c r="C68" s="987" t="s">
        <v>510</v>
      </c>
      <c r="D68" s="988" t="s">
        <v>446</v>
      </c>
      <c r="E68" s="987" t="s">
        <v>511</v>
      </c>
      <c r="F68" s="987" t="s">
        <v>512</v>
      </c>
      <c r="G68" s="987" t="s">
        <v>459</v>
      </c>
      <c r="H68" s="988" t="s">
        <v>467</v>
      </c>
      <c r="I68" s="988" t="s">
        <v>38</v>
      </c>
    </row>
    <row r="69" spans="2:9" ht="20.100000000000001" customHeight="1">
      <c r="B69" s="440" t="s">
        <v>588</v>
      </c>
      <c r="C69" s="439" t="s">
        <v>15</v>
      </c>
      <c r="D69" s="1087">
        <v>44</v>
      </c>
      <c r="E69" s="1087" t="s">
        <v>15</v>
      </c>
      <c r="F69" s="1087">
        <v>1438</v>
      </c>
      <c r="G69" s="1087">
        <v>299</v>
      </c>
      <c r="H69" s="1087" t="s">
        <v>15</v>
      </c>
      <c r="I69" s="1085">
        <v>1781</v>
      </c>
    </row>
    <row r="70" spans="2:9" ht="20.100000000000001" customHeight="1">
      <c r="B70" s="440">
        <v>2013</v>
      </c>
      <c r="C70" s="439" t="s">
        <v>15</v>
      </c>
      <c r="D70" s="439">
        <v>223</v>
      </c>
      <c r="E70" s="439" t="s">
        <v>15</v>
      </c>
      <c r="F70" s="439">
        <v>1867</v>
      </c>
      <c r="G70" s="439">
        <v>105</v>
      </c>
      <c r="H70" s="439" t="s">
        <v>15</v>
      </c>
      <c r="I70" s="1085">
        <v>2195</v>
      </c>
    </row>
    <row r="71" spans="2:9" ht="20.100000000000001" customHeight="1">
      <c r="B71" s="440">
        <v>2014</v>
      </c>
      <c r="C71" s="439" t="s">
        <v>15</v>
      </c>
      <c r="D71" s="439">
        <v>410</v>
      </c>
      <c r="E71" s="439">
        <v>-21</v>
      </c>
      <c r="F71" s="439">
        <v>1838</v>
      </c>
      <c r="G71" s="439">
        <v>-69</v>
      </c>
      <c r="H71" s="439" t="s">
        <v>15</v>
      </c>
      <c r="I71" s="1085">
        <v>2158</v>
      </c>
    </row>
    <row r="72" spans="2:9" ht="20.100000000000001" customHeight="1">
      <c r="B72" s="1088">
        <v>2015</v>
      </c>
      <c r="C72" s="1089" t="s">
        <v>15</v>
      </c>
      <c r="D72" s="1089">
        <v>285</v>
      </c>
      <c r="E72" s="1090" t="s">
        <v>15</v>
      </c>
      <c r="F72" s="1090">
        <v>699</v>
      </c>
      <c r="G72" s="1090">
        <v>32</v>
      </c>
      <c r="H72" s="1090" t="s">
        <v>15</v>
      </c>
      <c r="I72" s="1091">
        <v>1016</v>
      </c>
    </row>
    <row r="73" spans="2:9" ht="20.100000000000001" customHeight="1">
      <c r="B73" s="1071">
        <v>2016</v>
      </c>
      <c r="C73" s="1063"/>
      <c r="D73" s="1063"/>
      <c r="E73" s="1063"/>
      <c r="F73" s="1063"/>
      <c r="G73" s="1063"/>
      <c r="H73" s="1063"/>
      <c r="I73" s="1063"/>
    </row>
    <row r="74" spans="2:9" ht="20.100000000000001" customHeight="1">
      <c r="B74" s="1072" t="s">
        <v>571</v>
      </c>
      <c r="C74" s="1073" t="s">
        <v>15</v>
      </c>
      <c r="D74" s="1074">
        <v>831</v>
      </c>
      <c r="E74" s="1074" t="s">
        <v>15</v>
      </c>
      <c r="F74" s="1074">
        <v>399</v>
      </c>
      <c r="G74" s="1074">
        <v>310</v>
      </c>
      <c r="H74" s="1074" t="s">
        <v>15</v>
      </c>
      <c r="I74" s="1092">
        <v>1540</v>
      </c>
    </row>
    <row r="75" spans="2:9" ht="20.100000000000001" customHeight="1">
      <c r="B75" s="1076" t="s">
        <v>562</v>
      </c>
      <c r="C75" s="1077" t="s">
        <v>15</v>
      </c>
      <c r="D75" s="1078" t="s">
        <v>15</v>
      </c>
      <c r="E75" s="1078" t="s">
        <v>15</v>
      </c>
      <c r="F75" s="1078">
        <v>2104</v>
      </c>
      <c r="G75" s="1078">
        <v>-11</v>
      </c>
      <c r="H75" s="1078" t="s">
        <v>15</v>
      </c>
      <c r="I75" s="1092">
        <v>2093</v>
      </c>
    </row>
    <row r="76" spans="2:9" ht="20.100000000000001" customHeight="1">
      <c r="B76" s="1086" t="s">
        <v>563</v>
      </c>
      <c r="C76" s="916" t="s">
        <v>15</v>
      </c>
      <c r="D76" s="917">
        <v>831</v>
      </c>
      <c r="E76" s="917" t="s">
        <v>15</v>
      </c>
      <c r="F76" s="917">
        <v>2503</v>
      </c>
      <c r="G76" s="917">
        <v>299</v>
      </c>
      <c r="H76" s="917" t="s">
        <v>15</v>
      </c>
      <c r="I76" s="917">
        <v>3633</v>
      </c>
    </row>
    <row r="77" spans="2:9" ht="20.100000000000001" customHeight="1">
      <c r="B77" s="1072" t="s">
        <v>564</v>
      </c>
      <c r="C77" s="1083" t="s">
        <v>15</v>
      </c>
      <c r="D77" s="1084">
        <v>-103</v>
      </c>
      <c r="E77" s="1084" t="s">
        <v>15</v>
      </c>
      <c r="F77" s="1084">
        <v>-246</v>
      </c>
      <c r="G77" s="1084">
        <v>-42</v>
      </c>
      <c r="H77" s="1084" t="s">
        <v>15</v>
      </c>
      <c r="I77" s="1085">
        <v>-391</v>
      </c>
    </row>
    <row r="78" spans="2:9" ht="20.100000000000001" customHeight="1">
      <c r="B78" s="1072" t="s">
        <v>565</v>
      </c>
      <c r="C78" s="1083" t="s">
        <v>15</v>
      </c>
      <c r="D78" s="1084">
        <v>-4</v>
      </c>
      <c r="E78" s="1084" t="s">
        <v>15</v>
      </c>
      <c r="F78" s="1084" t="s">
        <v>15</v>
      </c>
      <c r="G78" s="1084" t="s">
        <v>15</v>
      </c>
      <c r="H78" s="1084" t="s">
        <v>15</v>
      </c>
      <c r="I78" s="1085">
        <v>-4</v>
      </c>
    </row>
    <row r="79" spans="2:9" ht="20.100000000000001" customHeight="1">
      <c r="B79" s="1072" t="s">
        <v>566</v>
      </c>
      <c r="C79" s="1083" t="s">
        <v>15</v>
      </c>
      <c r="D79" s="1084">
        <v>-137</v>
      </c>
      <c r="E79" s="1084" t="s">
        <v>15</v>
      </c>
      <c r="F79" s="1084">
        <v>-496</v>
      </c>
      <c r="G79" s="1084">
        <v>-94</v>
      </c>
      <c r="H79" s="1084" t="s">
        <v>15</v>
      </c>
      <c r="I79" s="1085">
        <v>-727</v>
      </c>
    </row>
    <row r="80" spans="2:9" ht="20.100000000000001" customHeight="1">
      <c r="B80" s="1076" t="s">
        <v>589</v>
      </c>
      <c r="C80" s="1077" t="s">
        <v>15</v>
      </c>
      <c r="D80" s="1078">
        <v>-109</v>
      </c>
      <c r="E80" s="1078" t="s">
        <v>15</v>
      </c>
      <c r="F80" s="1078">
        <v>-1274</v>
      </c>
      <c r="G80" s="1078">
        <v>-116</v>
      </c>
      <c r="H80" s="1078" t="s">
        <v>15</v>
      </c>
      <c r="I80" s="1091">
        <v>-1499</v>
      </c>
    </row>
    <row r="81" spans="2:9" ht="20.100000000000001" customHeight="1">
      <c r="B81" s="1086" t="s">
        <v>590</v>
      </c>
      <c r="C81" s="916" t="s">
        <v>15</v>
      </c>
      <c r="D81" s="917">
        <v>478</v>
      </c>
      <c r="E81" s="917" t="s">
        <v>15</v>
      </c>
      <c r="F81" s="917">
        <v>487</v>
      </c>
      <c r="G81" s="917">
        <v>47</v>
      </c>
      <c r="H81" s="917" t="s">
        <v>15</v>
      </c>
      <c r="I81" s="917">
        <v>1012</v>
      </c>
    </row>
    <row r="82" spans="2:9" ht="20.100000000000001" customHeight="1">
      <c r="B82" s="1076" t="s">
        <v>569</v>
      </c>
      <c r="C82" s="1077" t="s">
        <v>15</v>
      </c>
      <c r="D82" s="1078">
        <v>-80</v>
      </c>
      <c r="E82" s="1078" t="s">
        <v>15</v>
      </c>
      <c r="F82" s="1078">
        <v>-107</v>
      </c>
      <c r="G82" s="1078">
        <v>55</v>
      </c>
      <c r="H82" s="1078" t="s">
        <v>15</v>
      </c>
      <c r="I82" s="1092">
        <v>-132</v>
      </c>
    </row>
    <row r="83" spans="2:9" ht="20.100000000000001" customHeight="1">
      <c r="B83" s="1086" t="s">
        <v>591</v>
      </c>
      <c r="C83" s="916" t="s">
        <v>15</v>
      </c>
      <c r="D83" s="917">
        <v>398</v>
      </c>
      <c r="E83" s="917" t="s">
        <v>15</v>
      </c>
      <c r="F83" s="917">
        <v>380</v>
      </c>
      <c r="G83" s="917">
        <v>102</v>
      </c>
      <c r="H83" s="917" t="s">
        <v>15</v>
      </c>
      <c r="I83" s="917">
        <v>880</v>
      </c>
    </row>
    <row r="85" spans="2:9" ht="20.100000000000001" customHeight="1">
      <c r="B85" s="1531" t="s">
        <v>592</v>
      </c>
      <c r="C85" s="1532"/>
      <c r="D85" s="1532"/>
      <c r="E85" s="1532"/>
      <c r="F85" s="1532"/>
      <c r="G85" s="1532"/>
      <c r="H85" s="1532"/>
    </row>
  </sheetData>
  <mergeCells count="4">
    <mergeCell ref="B2:H2"/>
    <mergeCell ref="C4:I4"/>
    <mergeCell ref="C67:I67"/>
    <mergeCell ref="B85:H85"/>
  </mergeCells>
  <pageMargins left="0.75" right="0.75" top="1" bottom="1" header="0.5" footer="0.5"/>
  <pageSetup paperSize="9" scale="53" orientation="portrait" horizontalDpi="4294967292" verticalDpi="4294967292" r:id="rId1"/>
  <rowBreaks count="1" manualBreakCount="1">
    <brk id="66" max="16383" man="1"/>
  </rowBreaks>
  <drawing r:id="rId2"/>
</worksheet>
</file>

<file path=xl/worksheets/sheet46.xml><?xml version="1.0" encoding="utf-8"?>
<worksheet xmlns="http://schemas.openxmlformats.org/spreadsheetml/2006/main" xmlns:r="http://schemas.openxmlformats.org/officeDocument/2006/relationships">
  <sheetPr>
    <tabColor rgb="FF92D050"/>
  </sheetPr>
  <dimension ref="B2:J52"/>
  <sheetViews>
    <sheetView showGridLines="0" view="pageBreakPreview" topLeftCell="A40" zoomScale="140" zoomScaleNormal="140" zoomScaleSheetLayoutView="100" zoomScalePageLayoutView="140" workbookViewId="0">
      <selection activeCell="L13" sqref="L13"/>
    </sheetView>
  </sheetViews>
  <sheetFormatPr defaultColWidth="10.875" defaultRowHeight="20.100000000000001" customHeight="1"/>
  <cols>
    <col min="1" max="1" width="5.5" style="903" customWidth="1"/>
    <col min="2" max="2" width="39.375" style="903" customWidth="1"/>
    <col min="3" max="16384" width="10.875" style="903"/>
  </cols>
  <sheetData>
    <row r="2" spans="2:9" ht="20.100000000000001" customHeight="1">
      <c r="B2" s="1496" t="s">
        <v>593</v>
      </c>
      <c r="C2" s="1496"/>
      <c r="D2" s="1496"/>
      <c r="E2" s="1496"/>
      <c r="F2" s="1496"/>
      <c r="G2" s="1496"/>
      <c r="H2" s="1496"/>
      <c r="I2" s="1496"/>
    </row>
    <row r="3" spans="2:9" ht="20.100000000000001" customHeight="1">
      <c r="B3" s="129" t="s">
        <v>594</v>
      </c>
      <c r="C3" s="904"/>
      <c r="D3" s="904"/>
      <c r="E3" s="904"/>
      <c r="F3" s="904"/>
      <c r="G3" s="904"/>
      <c r="H3" s="904"/>
      <c r="I3" s="904"/>
    </row>
    <row r="4" spans="2:9" ht="20.100000000000001" customHeight="1">
      <c r="B4" s="978" t="s">
        <v>595</v>
      </c>
    </row>
    <row r="5" spans="2:9" ht="42.95" customHeight="1">
      <c r="B5" s="1005" t="s">
        <v>14</v>
      </c>
      <c r="C5" s="1533" t="s">
        <v>503</v>
      </c>
      <c r="D5" s="1533"/>
      <c r="E5" s="1533"/>
      <c r="F5" s="1533"/>
      <c r="G5" s="1533"/>
      <c r="H5" s="1533"/>
      <c r="I5" s="1533"/>
    </row>
    <row r="6" spans="2:9" ht="37.5" customHeight="1">
      <c r="B6" s="975"/>
      <c r="C6" s="987" t="s">
        <v>510</v>
      </c>
      <c r="D6" s="988" t="s">
        <v>446</v>
      </c>
      <c r="E6" s="987" t="s">
        <v>511</v>
      </c>
      <c r="F6" s="987" t="s">
        <v>512</v>
      </c>
      <c r="G6" s="987" t="s">
        <v>459</v>
      </c>
      <c r="H6" s="988" t="s">
        <v>467</v>
      </c>
      <c r="I6" s="988" t="s">
        <v>38</v>
      </c>
    </row>
    <row r="7" spans="2:9" ht="20.100000000000001" customHeight="1">
      <c r="B7" s="1068">
        <v>2012</v>
      </c>
      <c r="C7" s="1093"/>
      <c r="D7" s="1093"/>
      <c r="E7" s="1093"/>
      <c r="F7" s="1093"/>
      <c r="G7" s="1093"/>
      <c r="H7" s="1093"/>
      <c r="I7" s="1093"/>
    </row>
    <row r="8" spans="2:9" ht="20.100000000000001" customHeight="1">
      <c r="B8" s="812" t="s">
        <v>596</v>
      </c>
      <c r="C8" s="1094">
        <v>275</v>
      </c>
      <c r="D8" s="1095" t="s">
        <v>15</v>
      </c>
      <c r="E8" s="1095">
        <v>25</v>
      </c>
      <c r="F8" s="1095">
        <v>10</v>
      </c>
      <c r="G8" s="1095" t="s">
        <v>15</v>
      </c>
      <c r="H8" s="1095" t="s">
        <v>15</v>
      </c>
      <c r="I8" s="71">
        <v>310</v>
      </c>
    </row>
    <row r="9" spans="2:9" ht="20.100000000000001" customHeight="1">
      <c r="B9" s="812" t="s">
        <v>597</v>
      </c>
      <c r="C9" s="27">
        <v>82</v>
      </c>
      <c r="D9" s="815" t="s">
        <v>15</v>
      </c>
      <c r="E9" s="815">
        <v>1747</v>
      </c>
      <c r="F9" s="815">
        <v>228</v>
      </c>
      <c r="G9" s="815">
        <v>494</v>
      </c>
      <c r="H9" s="815">
        <v>3</v>
      </c>
      <c r="I9" s="71">
        <v>2554</v>
      </c>
    </row>
    <row r="10" spans="2:9" ht="20.100000000000001" customHeight="1">
      <c r="B10" s="812" t="s">
        <v>25</v>
      </c>
      <c r="C10" s="27">
        <v>889</v>
      </c>
      <c r="D10" s="815">
        <v>3</v>
      </c>
      <c r="E10" s="815">
        <v>615</v>
      </c>
      <c r="F10" s="815">
        <v>172</v>
      </c>
      <c r="G10" s="815">
        <v>734</v>
      </c>
      <c r="H10" s="815">
        <v>313</v>
      </c>
      <c r="I10" s="71">
        <v>2726</v>
      </c>
    </row>
    <row r="11" spans="2:9" ht="20.100000000000001" customHeight="1">
      <c r="B11" s="814" t="s">
        <v>598</v>
      </c>
      <c r="C11" s="85">
        <v>5103</v>
      </c>
      <c r="D11" s="816">
        <v>107</v>
      </c>
      <c r="E11" s="816">
        <v>5486</v>
      </c>
      <c r="F11" s="816">
        <v>471</v>
      </c>
      <c r="G11" s="816">
        <v>2351</v>
      </c>
      <c r="H11" s="816">
        <v>2324</v>
      </c>
      <c r="I11" s="1020">
        <v>15842</v>
      </c>
    </row>
    <row r="12" spans="2:9" ht="20.100000000000001" customHeight="1">
      <c r="B12" s="1096" t="s">
        <v>599</v>
      </c>
      <c r="C12" s="1016">
        <v>6349</v>
      </c>
      <c r="D12" s="1017">
        <v>110</v>
      </c>
      <c r="E12" s="1017">
        <v>7873</v>
      </c>
      <c r="F12" s="1017">
        <v>881</v>
      </c>
      <c r="G12" s="1017">
        <v>3579</v>
      </c>
      <c r="H12" s="1017">
        <v>2640</v>
      </c>
      <c r="I12" s="1018">
        <v>21432</v>
      </c>
    </row>
    <row r="13" spans="2:9" ht="20.100000000000001" customHeight="1">
      <c r="B13" s="1068">
        <v>2013</v>
      </c>
      <c r="C13" s="1042"/>
      <c r="D13" s="1042"/>
      <c r="E13" s="1042"/>
      <c r="F13" s="1042"/>
      <c r="G13" s="1042"/>
      <c r="H13" s="1042"/>
      <c r="I13" s="1042"/>
    </row>
    <row r="14" spans="2:9" ht="20.100000000000001" customHeight="1">
      <c r="B14" s="812" t="s">
        <v>600</v>
      </c>
      <c r="C14" s="1097">
        <v>20</v>
      </c>
      <c r="D14" s="1097" t="s">
        <v>15</v>
      </c>
      <c r="E14" s="913">
        <v>171</v>
      </c>
      <c r="F14" s="913">
        <v>7</v>
      </c>
      <c r="G14" s="913" t="s">
        <v>15</v>
      </c>
      <c r="H14" s="913">
        <v>467</v>
      </c>
      <c r="I14" s="71">
        <v>665</v>
      </c>
    </row>
    <row r="15" spans="2:9" ht="20.100000000000001" customHeight="1">
      <c r="B15" s="812" t="s">
        <v>597</v>
      </c>
      <c r="C15" s="27">
        <v>50</v>
      </c>
      <c r="D15" s="27" t="s">
        <v>15</v>
      </c>
      <c r="E15" s="815">
        <v>512</v>
      </c>
      <c r="F15" s="815">
        <v>85</v>
      </c>
      <c r="G15" s="815">
        <v>2105</v>
      </c>
      <c r="H15" s="815">
        <v>52</v>
      </c>
      <c r="I15" s="71">
        <v>2804</v>
      </c>
    </row>
    <row r="16" spans="2:9" ht="20.100000000000001" customHeight="1">
      <c r="B16" s="812" t="s">
        <v>25</v>
      </c>
      <c r="C16" s="27">
        <v>708</v>
      </c>
      <c r="D16" s="27">
        <v>4</v>
      </c>
      <c r="E16" s="815">
        <v>605</v>
      </c>
      <c r="F16" s="815">
        <v>515</v>
      </c>
      <c r="G16" s="815">
        <v>585</v>
      </c>
      <c r="H16" s="815">
        <v>509</v>
      </c>
      <c r="I16" s="71">
        <v>2926</v>
      </c>
    </row>
    <row r="17" spans="2:9" ht="20.100000000000001" customHeight="1">
      <c r="B17" s="814" t="s">
        <v>598</v>
      </c>
      <c r="C17" s="85">
        <v>6520</v>
      </c>
      <c r="D17" s="85">
        <v>147</v>
      </c>
      <c r="E17" s="816">
        <v>8422</v>
      </c>
      <c r="F17" s="816">
        <v>587</v>
      </c>
      <c r="G17" s="816">
        <v>3191</v>
      </c>
      <c r="H17" s="816">
        <v>3114</v>
      </c>
      <c r="I17" s="1020">
        <v>21981</v>
      </c>
    </row>
    <row r="18" spans="2:9" ht="20.100000000000001" customHeight="1">
      <c r="B18" s="963" t="s">
        <v>599</v>
      </c>
      <c r="C18" s="1016">
        <v>7298</v>
      </c>
      <c r="D18" s="1017">
        <v>151</v>
      </c>
      <c r="E18" s="1017">
        <v>9710</v>
      </c>
      <c r="F18" s="1017">
        <v>1194</v>
      </c>
      <c r="G18" s="1017">
        <v>5881</v>
      </c>
      <c r="H18" s="1017">
        <v>4142</v>
      </c>
      <c r="I18" s="1018">
        <v>28376</v>
      </c>
    </row>
    <row r="19" spans="2:9" ht="20.100000000000001" customHeight="1">
      <c r="B19" s="1068">
        <v>2014</v>
      </c>
      <c r="C19" s="1042"/>
      <c r="D19" s="1042"/>
      <c r="E19" s="1042"/>
      <c r="F19" s="1042"/>
      <c r="G19" s="1042"/>
      <c r="H19" s="1042"/>
      <c r="I19" s="1042"/>
    </row>
    <row r="20" spans="2:9" ht="20.100000000000001" customHeight="1">
      <c r="B20" s="812" t="s">
        <v>600</v>
      </c>
      <c r="C20" s="1097">
        <v>80</v>
      </c>
      <c r="D20" s="1097" t="s">
        <v>15</v>
      </c>
      <c r="E20" s="913">
        <v>17</v>
      </c>
      <c r="F20" s="913">
        <v>-1</v>
      </c>
      <c r="G20" s="913" t="s">
        <v>15</v>
      </c>
      <c r="H20" s="913">
        <v>9</v>
      </c>
      <c r="I20" s="71">
        <v>105</v>
      </c>
    </row>
    <row r="21" spans="2:9" ht="20.100000000000001" customHeight="1">
      <c r="B21" s="812" t="s">
        <v>597</v>
      </c>
      <c r="C21" s="27">
        <v>82</v>
      </c>
      <c r="D21" s="27" t="s">
        <v>15</v>
      </c>
      <c r="E21" s="815">
        <v>69</v>
      </c>
      <c r="F21" s="815">
        <v>7</v>
      </c>
      <c r="G21" s="815">
        <v>544</v>
      </c>
      <c r="H21" s="815">
        <v>1</v>
      </c>
      <c r="I21" s="71">
        <v>703</v>
      </c>
    </row>
    <row r="22" spans="2:9" ht="20.100000000000001" customHeight="1">
      <c r="B22" s="812" t="s">
        <v>25</v>
      </c>
      <c r="C22" s="27">
        <v>500</v>
      </c>
      <c r="D22" s="27">
        <v>9</v>
      </c>
      <c r="E22" s="815">
        <v>882</v>
      </c>
      <c r="F22" s="815">
        <v>403</v>
      </c>
      <c r="G22" s="815">
        <v>375</v>
      </c>
      <c r="H22" s="815">
        <v>451</v>
      </c>
      <c r="I22" s="71">
        <v>2620</v>
      </c>
    </row>
    <row r="23" spans="2:9" ht="20.100000000000001" customHeight="1">
      <c r="B23" s="814" t="s">
        <v>598</v>
      </c>
      <c r="C23" s="85">
        <v>5151</v>
      </c>
      <c r="D23" s="85">
        <v>116</v>
      </c>
      <c r="E23" s="816">
        <v>8037</v>
      </c>
      <c r="F23" s="816">
        <v>567</v>
      </c>
      <c r="G23" s="816">
        <v>3468</v>
      </c>
      <c r="H23" s="816">
        <v>3024</v>
      </c>
      <c r="I23" s="1020">
        <v>20363</v>
      </c>
    </row>
    <row r="24" spans="2:9" ht="20.100000000000001" customHeight="1">
      <c r="B24" s="963" t="s">
        <v>599</v>
      </c>
      <c r="C24" s="1016">
        <v>5813</v>
      </c>
      <c r="D24" s="1017">
        <v>125</v>
      </c>
      <c r="E24" s="1017">
        <v>9005</v>
      </c>
      <c r="F24" s="1017">
        <v>976</v>
      </c>
      <c r="G24" s="1017">
        <v>4387</v>
      </c>
      <c r="H24" s="1017">
        <v>3485</v>
      </c>
      <c r="I24" s="1018">
        <v>23791</v>
      </c>
    </row>
    <row r="25" spans="2:9" ht="20.100000000000001" customHeight="1">
      <c r="B25" s="1068">
        <v>2015</v>
      </c>
      <c r="C25" s="1042"/>
      <c r="D25" s="1042"/>
      <c r="E25" s="1042"/>
      <c r="F25" s="1042"/>
      <c r="G25" s="1042"/>
      <c r="H25" s="1042"/>
      <c r="I25" s="1042"/>
    </row>
    <row r="26" spans="2:9" ht="20.100000000000001" customHeight="1">
      <c r="B26" s="812" t="s">
        <v>600</v>
      </c>
      <c r="C26" s="1097">
        <v>57</v>
      </c>
      <c r="D26" s="1097" t="s">
        <v>15</v>
      </c>
      <c r="E26" s="913">
        <v>59</v>
      </c>
      <c r="F26" s="913">
        <v>1039</v>
      </c>
      <c r="G26" s="913" t="s">
        <v>15</v>
      </c>
      <c r="H26" s="913">
        <v>10</v>
      </c>
      <c r="I26" s="71">
        <v>1165</v>
      </c>
    </row>
    <row r="27" spans="2:9" ht="20.100000000000001" customHeight="1">
      <c r="B27" s="812" t="s">
        <v>597</v>
      </c>
      <c r="C27" s="27" t="s">
        <v>15</v>
      </c>
      <c r="D27" s="27">
        <v>4</v>
      </c>
      <c r="E27" s="815">
        <v>26</v>
      </c>
      <c r="F27" s="815">
        <v>1205</v>
      </c>
      <c r="G27" s="815">
        <v>199</v>
      </c>
      <c r="H27" s="815">
        <v>4</v>
      </c>
      <c r="I27" s="71">
        <v>1438</v>
      </c>
    </row>
    <row r="28" spans="2:9" ht="20.100000000000001" customHeight="1">
      <c r="B28" s="812" t="s">
        <v>25</v>
      </c>
      <c r="C28" s="27">
        <v>618</v>
      </c>
      <c r="D28" s="27">
        <v>3</v>
      </c>
      <c r="E28" s="815">
        <v>287</v>
      </c>
      <c r="F28" s="815">
        <v>263</v>
      </c>
      <c r="G28" s="815">
        <v>515</v>
      </c>
      <c r="H28" s="815">
        <v>261</v>
      </c>
      <c r="I28" s="71">
        <v>1947</v>
      </c>
    </row>
    <row r="29" spans="2:9" ht="20.100000000000001" customHeight="1">
      <c r="B29" s="814" t="s">
        <v>598</v>
      </c>
      <c r="C29" s="85">
        <v>4735</v>
      </c>
      <c r="D29" s="85">
        <v>97</v>
      </c>
      <c r="E29" s="816">
        <v>7582</v>
      </c>
      <c r="F29" s="816">
        <v>600</v>
      </c>
      <c r="G29" s="816">
        <v>3143</v>
      </c>
      <c r="H29" s="816">
        <v>2381</v>
      </c>
      <c r="I29" s="1020">
        <v>18538</v>
      </c>
    </row>
    <row r="30" spans="2:9" ht="20.100000000000001" customHeight="1">
      <c r="B30" s="963" t="s">
        <v>599</v>
      </c>
      <c r="C30" s="1016">
        <v>5410</v>
      </c>
      <c r="D30" s="1017">
        <v>104</v>
      </c>
      <c r="E30" s="1017">
        <v>7954</v>
      </c>
      <c r="F30" s="1017">
        <v>3107</v>
      </c>
      <c r="G30" s="1017">
        <v>3857</v>
      </c>
      <c r="H30" s="1017">
        <v>2656</v>
      </c>
      <c r="I30" s="1018">
        <v>23088</v>
      </c>
    </row>
    <row r="31" spans="2:9" ht="20.100000000000001" customHeight="1">
      <c r="B31" s="1071">
        <v>2016</v>
      </c>
      <c r="C31" s="1042"/>
      <c r="D31" s="1042"/>
      <c r="E31" s="1042"/>
      <c r="F31" s="1042"/>
      <c r="G31" s="1042"/>
      <c r="H31" s="1042"/>
      <c r="I31" s="1042"/>
    </row>
    <row r="32" spans="2:9" ht="20.100000000000001" customHeight="1">
      <c r="B32" s="812" t="s">
        <v>600</v>
      </c>
      <c r="C32" s="1097">
        <v>102</v>
      </c>
      <c r="D32" s="1097">
        <v>1</v>
      </c>
      <c r="E32" s="913">
        <v>31</v>
      </c>
      <c r="F32" s="913">
        <v>10</v>
      </c>
      <c r="G32" s="913">
        <v>415</v>
      </c>
      <c r="H32" s="913" t="s">
        <v>15</v>
      </c>
      <c r="I32" s="71">
        <v>559</v>
      </c>
    </row>
    <row r="33" spans="2:10" ht="20.100000000000001" customHeight="1">
      <c r="B33" s="812" t="s">
        <v>597</v>
      </c>
      <c r="C33" s="27">
        <v>5</v>
      </c>
      <c r="D33" s="27" t="s">
        <v>15</v>
      </c>
      <c r="E33" s="815">
        <v>19</v>
      </c>
      <c r="F33" s="815">
        <v>1</v>
      </c>
      <c r="G33" s="815">
        <v>289</v>
      </c>
      <c r="H33" s="815">
        <v>15</v>
      </c>
      <c r="I33" s="71">
        <v>329</v>
      </c>
    </row>
    <row r="34" spans="2:10" ht="20.100000000000001" customHeight="1">
      <c r="B34" s="812" t="s">
        <v>25</v>
      </c>
      <c r="C34" s="27">
        <v>594</v>
      </c>
      <c r="D34" s="27">
        <v>3</v>
      </c>
      <c r="E34" s="815">
        <v>145</v>
      </c>
      <c r="F34" s="815">
        <v>93</v>
      </c>
      <c r="G34" s="815">
        <v>387</v>
      </c>
      <c r="H34" s="815">
        <v>166</v>
      </c>
      <c r="I34" s="71">
        <v>1388</v>
      </c>
    </row>
    <row r="35" spans="2:10" ht="20.100000000000001" customHeight="1">
      <c r="B35" s="814" t="s">
        <v>598</v>
      </c>
      <c r="C35" s="85">
        <v>3041</v>
      </c>
      <c r="D35" s="85">
        <v>30</v>
      </c>
      <c r="E35" s="816">
        <v>5977</v>
      </c>
      <c r="F35" s="816">
        <v>729</v>
      </c>
      <c r="G35" s="816">
        <v>2032</v>
      </c>
      <c r="H35" s="816">
        <v>898</v>
      </c>
      <c r="I35" s="1020">
        <v>12707</v>
      </c>
    </row>
    <row r="36" spans="2:10" ht="20.100000000000001" customHeight="1">
      <c r="B36" s="1066" t="s">
        <v>599</v>
      </c>
      <c r="C36" s="916">
        <v>3742</v>
      </c>
      <c r="D36" s="916">
        <v>34</v>
      </c>
      <c r="E36" s="917">
        <v>6172</v>
      </c>
      <c r="F36" s="917">
        <v>833</v>
      </c>
      <c r="G36" s="917">
        <v>3123</v>
      </c>
      <c r="H36" s="917">
        <v>1079</v>
      </c>
      <c r="I36" s="1044">
        <v>14983</v>
      </c>
    </row>
    <row r="39" spans="2:10" ht="19.5" customHeight="1">
      <c r="B39" s="984" t="s">
        <v>14</v>
      </c>
      <c r="C39" s="1524" t="s">
        <v>533</v>
      </c>
      <c r="D39" s="1524"/>
      <c r="E39" s="1524"/>
      <c r="F39" s="1524"/>
      <c r="G39" s="1524"/>
      <c r="H39" s="1524"/>
      <c r="I39" s="1524"/>
    </row>
    <row r="40" spans="2:10" ht="37.5" customHeight="1">
      <c r="B40" s="1098" t="s">
        <v>601</v>
      </c>
      <c r="C40" s="987" t="s">
        <v>510</v>
      </c>
      <c r="D40" s="988" t="s">
        <v>446</v>
      </c>
      <c r="E40" s="987" t="s">
        <v>511</v>
      </c>
      <c r="F40" s="987" t="s">
        <v>512</v>
      </c>
      <c r="G40" s="987" t="s">
        <v>459</v>
      </c>
      <c r="H40" s="988" t="s">
        <v>467</v>
      </c>
      <c r="I40" s="988" t="s">
        <v>38</v>
      </c>
      <c r="J40" s="92"/>
    </row>
    <row r="41" spans="2:10" ht="20.100000000000001" customHeight="1">
      <c r="B41" s="440" t="s">
        <v>588</v>
      </c>
      <c r="C41" s="439" t="s">
        <v>15</v>
      </c>
      <c r="D41" s="439">
        <v>537</v>
      </c>
      <c r="E41" s="439" t="s">
        <v>15</v>
      </c>
      <c r="F41" s="439">
        <v>488</v>
      </c>
      <c r="G41" s="439">
        <v>214</v>
      </c>
      <c r="H41" s="439" t="s">
        <v>15</v>
      </c>
      <c r="I41" s="1085">
        <v>1239</v>
      </c>
      <c r="J41" s="92"/>
    </row>
    <row r="42" spans="2:10" ht="20.100000000000001" customHeight="1">
      <c r="B42" s="440">
        <v>2013</v>
      </c>
      <c r="C42" s="439" t="s">
        <v>15</v>
      </c>
      <c r="D42" s="439">
        <v>734</v>
      </c>
      <c r="E42" s="439" t="s">
        <v>15</v>
      </c>
      <c r="F42" s="439">
        <v>458</v>
      </c>
      <c r="G42" s="439">
        <v>170</v>
      </c>
      <c r="H42" s="439" t="s">
        <v>15</v>
      </c>
      <c r="I42" s="1085">
        <v>1362</v>
      </c>
      <c r="J42" s="92"/>
    </row>
    <row r="43" spans="2:10" ht="20.100000000000001" customHeight="1">
      <c r="B43" s="440">
        <v>2014</v>
      </c>
      <c r="C43" s="439" t="s">
        <v>15</v>
      </c>
      <c r="D43" s="439">
        <v>970</v>
      </c>
      <c r="E43" s="439" t="s">
        <v>15</v>
      </c>
      <c r="F43" s="439">
        <v>500</v>
      </c>
      <c r="G43" s="439">
        <v>195</v>
      </c>
      <c r="H43" s="439" t="s">
        <v>15</v>
      </c>
      <c r="I43" s="1085">
        <v>1665</v>
      </c>
      <c r="J43" s="92"/>
    </row>
    <row r="44" spans="2:10" ht="20.100000000000001" customHeight="1">
      <c r="B44" s="1088">
        <v>2015</v>
      </c>
      <c r="C44" s="1089" t="s">
        <v>15</v>
      </c>
      <c r="D44" s="1090">
        <v>637</v>
      </c>
      <c r="E44" s="1090" t="s">
        <v>15</v>
      </c>
      <c r="F44" s="1090">
        <v>406</v>
      </c>
      <c r="G44" s="1090">
        <v>83</v>
      </c>
      <c r="H44" s="1090" t="s">
        <v>15</v>
      </c>
      <c r="I44" s="1091">
        <v>1126</v>
      </c>
      <c r="J44" s="92"/>
    </row>
    <row r="45" spans="2:10" ht="20.100000000000001" customHeight="1">
      <c r="B45" s="1071">
        <v>2016</v>
      </c>
      <c r="C45" s="1099"/>
      <c r="D45" s="1100"/>
      <c r="E45" s="1100"/>
      <c r="F45" s="1100"/>
      <c r="G45" s="1100"/>
      <c r="H45" s="1100"/>
      <c r="I45" s="1063"/>
      <c r="J45" s="92"/>
    </row>
    <row r="46" spans="2:10" ht="20.100000000000001" customHeight="1">
      <c r="B46" s="812" t="s">
        <v>600</v>
      </c>
      <c r="C46" s="27" t="s">
        <v>15</v>
      </c>
      <c r="D46" s="815" t="s">
        <v>15</v>
      </c>
      <c r="E46" s="815" t="s">
        <v>15</v>
      </c>
      <c r="F46" s="815">
        <v>35</v>
      </c>
      <c r="G46" s="815" t="s">
        <v>15</v>
      </c>
      <c r="H46" s="815" t="s">
        <v>15</v>
      </c>
      <c r="I46" s="71">
        <v>35</v>
      </c>
      <c r="J46" s="92"/>
    </row>
    <row r="47" spans="2:10" ht="20.100000000000001" customHeight="1">
      <c r="B47" s="812" t="s">
        <v>597</v>
      </c>
      <c r="C47" s="27" t="s">
        <v>15</v>
      </c>
      <c r="D47" s="815" t="s">
        <v>15</v>
      </c>
      <c r="E47" s="815" t="s">
        <v>15</v>
      </c>
      <c r="F47" s="815" t="s">
        <v>15</v>
      </c>
      <c r="G47" s="815" t="s">
        <v>15</v>
      </c>
      <c r="H47" s="815" t="s">
        <v>15</v>
      </c>
      <c r="I47" s="71" t="s">
        <v>15</v>
      </c>
      <c r="J47" s="92"/>
    </row>
    <row r="48" spans="2:10" ht="20.100000000000001" customHeight="1">
      <c r="B48" s="812" t="s">
        <v>25</v>
      </c>
      <c r="C48" s="27" t="s">
        <v>15</v>
      </c>
      <c r="D48" s="815" t="s">
        <v>15</v>
      </c>
      <c r="E48" s="815" t="s">
        <v>15</v>
      </c>
      <c r="F48" s="815">
        <v>7</v>
      </c>
      <c r="G48" s="815" t="s">
        <v>15</v>
      </c>
      <c r="H48" s="815" t="s">
        <v>15</v>
      </c>
      <c r="I48" s="71">
        <v>7</v>
      </c>
      <c r="J48" s="92"/>
    </row>
    <row r="49" spans="2:10" ht="20.100000000000001" customHeight="1">
      <c r="B49" s="814" t="s">
        <v>598</v>
      </c>
      <c r="C49" s="85" t="s">
        <v>15</v>
      </c>
      <c r="D49" s="816">
        <v>243</v>
      </c>
      <c r="E49" s="816" t="s">
        <v>15</v>
      </c>
      <c r="F49" s="816">
        <v>502</v>
      </c>
      <c r="G49" s="816">
        <v>61</v>
      </c>
      <c r="H49" s="816" t="s">
        <v>15</v>
      </c>
      <c r="I49" s="1020">
        <v>806</v>
      </c>
      <c r="J49" s="92"/>
    </row>
    <row r="50" spans="2:10" ht="20.100000000000001" customHeight="1">
      <c r="B50" s="1066" t="s">
        <v>599</v>
      </c>
      <c r="C50" s="916" t="s">
        <v>15</v>
      </c>
      <c r="D50" s="917">
        <v>243</v>
      </c>
      <c r="E50" s="917" t="s">
        <v>15</v>
      </c>
      <c r="F50" s="917">
        <v>544</v>
      </c>
      <c r="G50" s="917">
        <v>61</v>
      </c>
      <c r="H50" s="917" t="s">
        <v>15</v>
      </c>
      <c r="I50" s="1044">
        <v>848</v>
      </c>
    </row>
    <row r="51" spans="2:10" ht="20.100000000000001" customHeight="1">
      <c r="C51" s="92"/>
      <c r="D51" s="92"/>
      <c r="E51" s="92"/>
      <c r="F51" s="92"/>
      <c r="G51" s="92"/>
      <c r="H51" s="92"/>
      <c r="I51" s="906"/>
    </row>
    <row r="52" spans="2:10" ht="20.100000000000001" customHeight="1">
      <c r="B52" s="906" t="s">
        <v>602</v>
      </c>
      <c r="C52" s="906"/>
      <c r="D52" s="906"/>
      <c r="E52" s="906"/>
      <c r="F52" s="906"/>
      <c r="G52" s="906"/>
      <c r="H52" s="906"/>
      <c r="I52" s="92"/>
    </row>
  </sheetData>
  <mergeCells count="3">
    <mergeCell ref="B2:I2"/>
    <mergeCell ref="C5:I5"/>
    <mergeCell ref="C39:I39"/>
  </mergeCells>
  <pageMargins left="0.75" right="0.75" top="1" bottom="1" header="0.5" footer="0.5"/>
  <pageSetup paperSize="9" scale="60" orientation="portrait" horizontalDpi="4294967292" verticalDpi="4294967292" r:id="rId1"/>
  <colBreaks count="1" manualBreakCount="1">
    <brk id="10" max="1048575" man="1"/>
  </colBreaks>
  <drawing r:id="rId2"/>
</worksheet>
</file>

<file path=xl/worksheets/sheet47.xml><?xml version="1.0" encoding="utf-8"?>
<worksheet xmlns="http://schemas.openxmlformats.org/spreadsheetml/2006/main" xmlns:r="http://schemas.openxmlformats.org/officeDocument/2006/relationships">
  <sheetPr>
    <tabColor rgb="FF92D050"/>
  </sheetPr>
  <dimension ref="A2:I52"/>
  <sheetViews>
    <sheetView showGridLines="0" view="pageBreakPreview" topLeftCell="A31" zoomScale="140" zoomScaleNormal="140" zoomScaleSheetLayoutView="85" zoomScalePageLayoutView="140" workbookViewId="0">
      <selection activeCell="L13" sqref="L13"/>
    </sheetView>
  </sheetViews>
  <sheetFormatPr defaultColWidth="10.875" defaultRowHeight="20.100000000000001" customHeight="1"/>
  <cols>
    <col min="1" max="1" width="5.5" style="903" customWidth="1"/>
    <col min="2" max="2" width="39.375" style="903" customWidth="1"/>
    <col min="3" max="16384" width="10.875" style="903"/>
  </cols>
  <sheetData>
    <row r="2" spans="1:9" ht="20.100000000000001" customHeight="1">
      <c r="B2" s="1496" t="str">
        <f>UPPER("Capitalized cost related to oil and gas producing activities")</f>
        <v>CAPITALIZED COST RELATED TO OIL AND GAS PRODUCING ACTIVITIES</v>
      </c>
      <c r="C2" s="1496"/>
      <c r="D2" s="1496"/>
      <c r="E2" s="1496"/>
      <c r="F2" s="1496"/>
      <c r="G2" s="1496"/>
      <c r="H2" s="1496"/>
    </row>
    <row r="3" spans="1:9" s="1101" customFormat="1" ht="17.100000000000001" customHeight="1">
      <c r="B3" s="1535"/>
      <c r="C3" s="1535"/>
      <c r="D3" s="1535"/>
      <c r="E3" s="1535"/>
      <c r="F3" s="1535"/>
      <c r="G3" s="1535"/>
      <c r="H3" s="1535"/>
      <c r="I3" s="1535"/>
    </row>
    <row r="4" spans="1:9" s="1101" customFormat="1" ht="28.5" customHeight="1">
      <c r="B4" s="1536" t="s">
        <v>603</v>
      </c>
      <c r="C4" s="1536"/>
      <c r="D4" s="1536"/>
      <c r="E4" s="1536"/>
      <c r="F4" s="1536"/>
      <c r="G4" s="1536"/>
      <c r="H4" s="1536"/>
      <c r="I4" s="1536"/>
    </row>
    <row r="5" spans="1:9" s="1101" customFormat="1" ht="14.1" customHeight="1">
      <c r="B5" s="1535" t="s">
        <v>604</v>
      </c>
      <c r="C5" s="1535"/>
      <c r="D5" s="1535"/>
      <c r="E5" s="1535"/>
      <c r="F5" s="1535"/>
      <c r="G5" s="1535"/>
      <c r="H5" s="1535"/>
      <c r="I5" s="1535"/>
    </row>
    <row r="6" spans="1:9" ht="12.95" customHeight="1">
      <c r="A6" s="978"/>
      <c r="B6" s="1537"/>
      <c r="C6" s="1537"/>
      <c r="D6" s="1537"/>
      <c r="E6" s="1537"/>
      <c r="F6" s="1537"/>
      <c r="G6" s="1537"/>
      <c r="H6" s="1537"/>
      <c r="I6" s="1537"/>
    </row>
    <row r="7" spans="1:9" ht="20.100000000000001" customHeight="1">
      <c r="B7" s="984" t="s">
        <v>14</v>
      </c>
      <c r="C7" s="1524" t="s">
        <v>503</v>
      </c>
      <c r="D7" s="1524"/>
      <c r="E7" s="1524"/>
      <c r="F7" s="1524"/>
      <c r="G7" s="1524"/>
      <c r="H7" s="1524"/>
      <c r="I7" s="1524"/>
    </row>
    <row r="8" spans="1:9" ht="37.5" customHeight="1">
      <c r="B8" s="539"/>
      <c r="C8" s="987" t="s">
        <v>510</v>
      </c>
      <c r="D8" s="988" t="s">
        <v>446</v>
      </c>
      <c r="E8" s="987" t="s">
        <v>511</v>
      </c>
      <c r="F8" s="987" t="s">
        <v>512</v>
      </c>
      <c r="G8" s="987" t="s">
        <v>459</v>
      </c>
      <c r="H8" s="988" t="s">
        <v>467</v>
      </c>
      <c r="I8" s="988" t="s">
        <v>38</v>
      </c>
    </row>
    <row r="9" spans="1:9" ht="20.100000000000001" customHeight="1">
      <c r="B9" s="94" t="s">
        <v>174</v>
      </c>
      <c r="C9" s="1102"/>
      <c r="D9" s="725"/>
      <c r="E9" s="725"/>
      <c r="F9" s="725"/>
      <c r="G9" s="725"/>
      <c r="H9" s="725"/>
      <c r="I9" s="1103"/>
    </row>
    <row r="10" spans="1:9" ht="20.100000000000001" customHeight="1">
      <c r="B10" s="812" t="s">
        <v>605</v>
      </c>
      <c r="C10" s="27">
        <v>56264</v>
      </c>
      <c r="D10" s="815">
        <v>803</v>
      </c>
      <c r="E10" s="815">
        <v>50706</v>
      </c>
      <c r="F10" s="815">
        <v>11267</v>
      </c>
      <c r="G10" s="815">
        <v>13336</v>
      </c>
      <c r="H10" s="815">
        <v>13852</v>
      </c>
      <c r="I10" s="71">
        <v>146228</v>
      </c>
    </row>
    <row r="11" spans="1:9" ht="20.100000000000001" customHeight="1">
      <c r="B11" s="814" t="s">
        <v>85</v>
      </c>
      <c r="C11" s="85">
        <v>1064</v>
      </c>
      <c r="D11" s="816" t="s">
        <v>15</v>
      </c>
      <c r="E11" s="816">
        <v>4047</v>
      </c>
      <c r="F11" s="816">
        <v>480</v>
      </c>
      <c r="G11" s="816">
        <v>5706</v>
      </c>
      <c r="H11" s="816">
        <v>461</v>
      </c>
      <c r="I11" s="1020">
        <v>11758</v>
      </c>
    </row>
    <row r="12" spans="1:9" ht="20.100000000000001" customHeight="1">
      <c r="B12" s="1104" t="s">
        <v>606</v>
      </c>
      <c r="C12" s="1105">
        <v>57328</v>
      </c>
      <c r="D12" s="1106">
        <v>803</v>
      </c>
      <c r="E12" s="1106">
        <v>54753</v>
      </c>
      <c r="F12" s="1106">
        <v>11747</v>
      </c>
      <c r="G12" s="1106">
        <v>19042</v>
      </c>
      <c r="H12" s="1106">
        <v>14313</v>
      </c>
      <c r="I12" s="1037">
        <v>157986</v>
      </c>
    </row>
    <row r="13" spans="1:9" ht="20.100000000000001" customHeight="1">
      <c r="B13" s="814" t="s">
        <v>607</v>
      </c>
      <c r="C13" s="85">
        <v>-31404</v>
      </c>
      <c r="D13" s="816">
        <v>-314</v>
      </c>
      <c r="E13" s="816">
        <v>-25485</v>
      </c>
      <c r="F13" s="816">
        <v>-7517</v>
      </c>
      <c r="G13" s="816">
        <v>-4247</v>
      </c>
      <c r="H13" s="816">
        <v>-7245</v>
      </c>
      <c r="I13" s="1020">
        <v>-76212</v>
      </c>
    </row>
    <row r="14" spans="1:9" ht="20.100000000000001" customHeight="1">
      <c r="B14" s="963" t="s">
        <v>608</v>
      </c>
      <c r="C14" s="962">
        <v>25924</v>
      </c>
      <c r="D14" s="741">
        <v>489</v>
      </c>
      <c r="E14" s="741">
        <v>29268</v>
      </c>
      <c r="F14" s="741">
        <v>4230</v>
      </c>
      <c r="G14" s="741">
        <v>14795</v>
      </c>
      <c r="H14" s="741">
        <v>7068</v>
      </c>
      <c r="I14" s="1037">
        <v>81774</v>
      </c>
    </row>
    <row r="15" spans="1:9" ht="20.100000000000001" customHeight="1">
      <c r="B15" s="94" t="s">
        <v>175</v>
      </c>
      <c r="C15" s="1029"/>
      <c r="D15" s="1029"/>
      <c r="E15" s="1029"/>
      <c r="F15" s="1029"/>
      <c r="G15" s="1029"/>
      <c r="H15" s="1029"/>
      <c r="I15" s="1029"/>
    </row>
    <row r="16" spans="1:9" ht="20.100000000000001" customHeight="1">
      <c r="B16" s="812" t="s">
        <v>193</v>
      </c>
      <c r="C16" s="27">
        <v>61017</v>
      </c>
      <c r="D16" s="815">
        <v>950</v>
      </c>
      <c r="E16" s="815">
        <v>58787</v>
      </c>
      <c r="F16" s="815">
        <v>11882</v>
      </c>
      <c r="G16" s="815">
        <v>15002</v>
      </c>
      <c r="H16" s="815">
        <v>17343</v>
      </c>
      <c r="I16" s="71">
        <v>164981</v>
      </c>
    </row>
    <row r="17" spans="2:9" ht="20.100000000000001" customHeight="1">
      <c r="B17" s="814" t="s">
        <v>85</v>
      </c>
      <c r="C17" s="85">
        <v>1311</v>
      </c>
      <c r="D17" s="816" t="s">
        <v>15</v>
      </c>
      <c r="E17" s="816">
        <v>4713</v>
      </c>
      <c r="F17" s="816">
        <v>817</v>
      </c>
      <c r="G17" s="816">
        <v>7881</v>
      </c>
      <c r="H17" s="816">
        <v>700</v>
      </c>
      <c r="I17" s="1020">
        <v>15422</v>
      </c>
    </row>
    <row r="18" spans="2:9" ht="20.100000000000001" customHeight="1">
      <c r="B18" s="1104" t="s">
        <v>606</v>
      </c>
      <c r="C18" s="1105">
        <v>62328</v>
      </c>
      <c r="D18" s="1106">
        <v>950</v>
      </c>
      <c r="E18" s="1106">
        <v>63500</v>
      </c>
      <c r="F18" s="1106">
        <v>12699</v>
      </c>
      <c r="G18" s="1106">
        <v>22883</v>
      </c>
      <c r="H18" s="1106">
        <v>18043</v>
      </c>
      <c r="I18" s="1037">
        <v>180403</v>
      </c>
    </row>
    <row r="19" spans="2:9" ht="20.100000000000001" customHeight="1">
      <c r="B19" s="814" t="s">
        <v>607</v>
      </c>
      <c r="C19" s="85">
        <v>-32441</v>
      </c>
      <c r="D19" s="816">
        <v>-399</v>
      </c>
      <c r="E19" s="816">
        <v>-28675</v>
      </c>
      <c r="F19" s="816">
        <v>-8445</v>
      </c>
      <c r="G19" s="816">
        <v>-5259</v>
      </c>
      <c r="H19" s="816">
        <v>-8807</v>
      </c>
      <c r="I19" s="1020">
        <v>-84026</v>
      </c>
    </row>
    <row r="20" spans="2:9" ht="20.100000000000001" customHeight="1">
      <c r="B20" s="963" t="s">
        <v>608</v>
      </c>
      <c r="C20" s="962">
        <v>29887</v>
      </c>
      <c r="D20" s="741">
        <v>551</v>
      </c>
      <c r="E20" s="741">
        <v>34825</v>
      </c>
      <c r="F20" s="741">
        <v>4254</v>
      </c>
      <c r="G20" s="741">
        <v>17624</v>
      </c>
      <c r="H20" s="741">
        <v>9236</v>
      </c>
      <c r="I20" s="1037">
        <v>96377</v>
      </c>
    </row>
    <row r="21" spans="2:9" ht="20.100000000000001" customHeight="1">
      <c r="B21" s="94" t="s">
        <v>176</v>
      </c>
      <c r="C21" s="1029"/>
      <c r="D21" s="1029"/>
      <c r="E21" s="1029"/>
      <c r="F21" s="1029"/>
      <c r="G21" s="1029"/>
      <c r="H21" s="1029"/>
      <c r="I21" s="1029"/>
    </row>
    <row r="22" spans="2:9" ht="20.100000000000001" customHeight="1">
      <c r="B22" s="812" t="s">
        <v>193</v>
      </c>
      <c r="C22" s="27">
        <v>56698</v>
      </c>
      <c r="D22" s="815">
        <v>1066</v>
      </c>
      <c r="E22" s="815">
        <v>66173</v>
      </c>
      <c r="F22" s="815">
        <v>11219</v>
      </c>
      <c r="G22" s="815">
        <v>17774</v>
      </c>
      <c r="H22" s="815">
        <v>20368</v>
      </c>
      <c r="I22" s="71">
        <v>173298</v>
      </c>
    </row>
    <row r="23" spans="2:9" ht="20.100000000000001" customHeight="1">
      <c r="B23" s="814" t="s">
        <v>85</v>
      </c>
      <c r="C23" s="85">
        <v>1148</v>
      </c>
      <c r="D23" s="816" t="s">
        <v>15</v>
      </c>
      <c r="E23" s="816">
        <v>4790</v>
      </c>
      <c r="F23" s="816">
        <v>821</v>
      </c>
      <c r="G23" s="816">
        <v>8309</v>
      </c>
      <c r="H23" s="816">
        <v>1210</v>
      </c>
      <c r="I23" s="1020">
        <v>16278</v>
      </c>
    </row>
    <row r="24" spans="2:9" ht="20.100000000000001" customHeight="1">
      <c r="B24" s="1104" t="s">
        <v>606</v>
      </c>
      <c r="C24" s="1105">
        <v>57846</v>
      </c>
      <c r="D24" s="1106">
        <v>1066</v>
      </c>
      <c r="E24" s="1106">
        <v>70963</v>
      </c>
      <c r="F24" s="1106">
        <v>12040</v>
      </c>
      <c r="G24" s="1106">
        <v>26083</v>
      </c>
      <c r="H24" s="1106">
        <v>21578</v>
      </c>
      <c r="I24" s="1037">
        <v>189576</v>
      </c>
    </row>
    <row r="25" spans="2:9" ht="20.100000000000001" customHeight="1">
      <c r="B25" s="814" t="s">
        <v>607</v>
      </c>
      <c r="C25" s="85">
        <v>-28946</v>
      </c>
      <c r="D25" s="816">
        <v>-496</v>
      </c>
      <c r="E25" s="816">
        <v>-32725</v>
      </c>
      <c r="F25" s="816">
        <v>-8017</v>
      </c>
      <c r="G25" s="816">
        <v>-10657</v>
      </c>
      <c r="H25" s="816">
        <v>-10807</v>
      </c>
      <c r="I25" s="1020">
        <v>-91648</v>
      </c>
    </row>
    <row r="26" spans="2:9" ht="20.100000000000001" customHeight="1">
      <c r="B26" s="963" t="s">
        <v>608</v>
      </c>
      <c r="C26" s="962">
        <v>28900</v>
      </c>
      <c r="D26" s="741">
        <v>570</v>
      </c>
      <c r="E26" s="741">
        <v>38238</v>
      </c>
      <c r="F26" s="741">
        <v>4023</v>
      </c>
      <c r="G26" s="741">
        <v>15426</v>
      </c>
      <c r="H26" s="741">
        <v>10771</v>
      </c>
      <c r="I26" s="1037">
        <v>97928</v>
      </c>
    </row>
    <row r="27" spans="2:9" ht="20.100000000000001" customHeight="1">
      <c r="B27" s="94" t="s">
        <v>205</v>
      </c>
      <c r="C27" s="1029"/>
      <c r="D27" s="1029"/>
      <c r="E27" s="1029"/>
      <c r="F27" s="1029"/>
      <c r="G27" s="1029"/>
      <c r="H27" s="1029"/>
      <c r="I27" s="1029"/>
    </row>
    <row r="28" spans="2:9" ht="20.100000000000001" customHeight="1">
      <c r="B28" s="812" t="s">
        <v>193</v>
      </c>
      <c r="C28" s="27">
        <v>55050</v>
      </c>
      <c r="D28" s="815">
        <v>1163</v>
      </c>
      <c r="E28" s="815">
        <v>73842</v>
      </c>
      <c r="F28" s="815">
        <v>12816</v>
      </c>
      <c r="G28" s="815">
        <v>19630</v>
      </c>
      <c r="H28" s="815">
        <v>22886</v>
      </c>
      <c r="I28" s="71">
        <v>185387</v>
      </c>
    </row>
    <row r="29" spans="2:9" ht="20.100000000000001" customHeight="1">
      <c r="B29" s="814" t="s">
        <v>85</v>
      </c>
      <c r="C29" s="85">
        <v>1018</v>
      </c>
      <c r="D29" s="816">
        <v>4</v>
      </c>
      <c r="E29" s="816">
        <v>4362</v>
      </c>
      <c r="F29" s="816">
        <v>2058</v>
      </c>
      <c r="G29" s="816">
        <v>8915</v>
      </c>
      <c r="H29" s="816">
        <v>997</v>
      </c>
      <c r="I29" s="1020">
        <v>17354</v>
      </c>
    </row>
    <row r="30" spans="2:9" ht="20.100000000000001" customHeight="1">
      <c r="B30" s="1104" t="s">
        <v>606</v>
      </c>
      <c r="C30" s="1105">
        <v>56068</v>
      </c>
      <c r="D30" s="1106">
        <v>1167</v>
      </c>
      <c r="E30" s="1106">
        <v>78204</v>
      </c>
      <c r="F30" s="1106">
        <v>14874</v>
      </c>
      <c r="G30" s="1106">
        <v>28545</v>
      </c>
      <c r="H30" s="1106">
        <v>23883</v>
      </c>
      <c r="I30" s="1037">
        <v>202741</v>
      </c>
    </row>
    <row r="31" spans="2:9" ht="20.100000000000001" customHeight="1">
      <c r="B31" s="814" t="s">
        <v>607</v>
      </c>
      <c r="C31" s="85">
        <v>-28341</v>
      </c>
      <c r="D31" s="816">
        <v>-699</v>
      </c>
      <c r="E31" s="816">
        <v>-39259</v>
      </c>
      <c r="F31" s="816">
        <v>-9283</v>
      </c>
      <c r="G31" s="816">
        <v>-11488</v>
      </c>
      <c r="H31" s="816">
        <v>-13647</v>
      </c>
      <c r="I31" s="1020">
        <v>-102717</v>
      </c>
    </row>
    <row r="32" spans="2:9" ht="20.100000000000001" customHeight="1">
      <c r="B32" s="963" t="s">
        <v>608</v>
      </c>
      <c r="C32" s="962">
        <v>27727</v>
      </c>
      <c r="D32" s="741">
        <v>468</v>
      </c>
      <c r="E32" s="741">
        <v>38945</v>
      </c>
      <c r="F32" s="741">
        <v>5591</v>
      </c>
      <c r="G32" s="741">
        <v>17057</v>
      </c>
      <c r="H32" s="741">
        <v>10236</v>
      </c>
      <c r="I32" s="1037">
        <v>100024</v>
      </c>
    </row>
    <row r="33" spans="2:9" ht="20.100000000000001" customHeight="1">
      <c r="B33" s="1107" t="s">
        <v>290</v>
      </c>
      <c r="C33" s="1099"/>
      <c r="D33" s="1100"/>
      <c r="E33" s="1100"/>
      <c r="F33" s="1100"/>
      <c r="G33" s="1100"/>
      <c r="H33" s="1100"/>
      <c r="I33" s="1063"/>
    </row>
    <row r="34" spans="2:9" ht="20.100000000000001" customHeight="1">
      <c r="B34" s="812" t="s">
        <v>193</v>
      </c>
      <c r="C34" s="27">
        <v>54611</v>
      </c>
      <c r="D34" s="815">
        <v>600</v>
      </c>
      <c r="E34" s="815">
        <v>78638</v>
      </c>
      <c r="F34" s="815">
        <v>11275</v>
      </c>
      <c r="G34" s="815">
        <v>23392</v>
      </c>
      <c r="H34" s="815">
        <v>23622</v>
      </c>
      <c r="I34" s="71">
        <v>192138</v>
      </c>
    </row>
    <row r="35" spans="2:9" ht="20.100000000000001" customHeight="1">
      <c r="B35" s="814" t="s">
        <v>85</v>
      </c>
      <c r="C35" s="85">
        <v>1000</v>
      </c>
      <c r="D35" s="816">
        <v>4</v>
      </c>
      <c r="E35" s="816">
        <v>4357</v>
      </c>
      <c r="F35" s="816">
        <v>1657</v>
      </c>
      <c r="G35" s="816">
        <v>8611</v>
      </c>
      <c r="H35" s="816">
        <v>1037</v>
      </c>
      <c r="I35" s="1020">
        <v>16666</v>
      </c>
    </row>
    <row r="36" spans="2:9" ht="20.100000000000001" customHeight="1">
      <c r="B36" s="1104" t="s">
        <v>606</v>
      </c>
      <c r="C36" s="1105">
        <v>55611</v>
      </c>
      <c r="D36" s="1106">
        <v>604</v>
      </c>
      <c r="E36" s="1106">
        <v>82995</v>
      </c>
      <c r="F36" s="1106">
        <v>12932</v>
      </c>
      <c r="G36" s="1106">
        <v>32003</v>
      </c>
      <c r="H36" s="1106">
        <v>24659</v>
      </c>
      <c r="I36" s="1037">
        <v>208804</v>
      </c>
    </row>
    <row r="37" spans="2:9" ht="20.100000000000001" customHeight="1">
      <c r="B37" s="814" t="s">
        <v>607</v>
      </c>
      <c r="C37" s="85">
        <v>-29227</v>
      </c>
      <c r="D37" s="816">
        <v>-385</v>
      </c>
      <c r="E37" s="816">
        <v>-42988</v>
      </c>
      <c r="F37" s="816">
        <v>-7973</v>
      </c>
      <c r="G37" s="816">
        <v>-12764</v>
      </c>
      <c r="H37" s="816">
        <v>-14735</v>
      </c>
      <c r="I37" s="1020">
        <v>-108072</v>
      </c>
    </row>
    <row r="38" spans="2:9" ht="20.100000000000001" customHeight="1">
      <c r="B38" s="1108" t="s">
        <v>608</v>
      </c>
      <c r="C38" s="1109">
        <v>26384</v>
      </c>
      <c r="D38" s="1110">
        <v>219</v>
      </c>
      <c r="E38" s="1110">
        <v>40007</v>
      </c>
      <c r="F38" s="1110">
        <v>4959</v>
      </c>
      <c r="G38" s="1110">
        <v>19239</v>
      </c>
      <c r="H38" s="1110">
        <v>9924</v>
      </c>
      <c r="I38" s="1111">
        <v>100732</v>
      </c>
    </row>
    <row r="39" spans="2:9" ht="20.100000000000001" customHeight="1">
      <c r="B39" s="814"/>
      <c r="C39" s="92"/>
      <c r="D39" s="92"/>
      <c r="E39" s="92"/>
      <c r="F39" s="92"/>
      <c r="G39" s="92"/>
      <c r="H39" s="92"/>
      <c r="I39" s="92"/>
    </row>
    <row r="40" spans="2:9" ht="20.100000000000001" customHeight="1">
      <c r="B40" s="1112" t="s">
        <v>14</v>
      </c>
      <c r="C40" s="1534" t="s">
        <v>533</v>
      </c>
      <c r="D40" s="1534"/>
      <c r="E40" s="1534"/>
      <c r="F40" s="1534"/>
      <c r="G40" s="1534"/>
      <c r="H40" s="1534"/>
      <c r="I40" s="1534"/>
    </row>
    <row r="41" spans="2:9" ht="37.5" customHeight="1">
      <c r="B41" s="999" t="s">
        <v>609</v>
      </c>
      <c r="C41" s="987" t="s">
        <v>510</v>
      </c>
      <c r="D41" s="988" t="s">
        <v>446</v>
      </c>
      <c r="E41" s="987" t="s">
        <v>511</v>
      </c>
      <c r="F41" s="987" t="s">
        <v>512</v>
      </c>
      <c r="G41" s="987" t="s">
        <v>459</v>
      </c>
      <c r="H41" s="988" t="s">
        <v>467</v>
      </c>
      <c r="I41" s="988" t="s">
        <v>38</v>
      </c>
    </row>
    <row r="42" spans="2:9" ht="20.100000000000001" customHeight="1">
      <c r="B42" s="812" t="s">
        <v>610</v>
      </c>
      <c r="C42" s="27" t="s">
        <v>15</v>
      </c>
      <c r="D42" s="815">
        <v>6247</v>
      </c>
      <c r="E42" s="815" t="s">
        <v>15</v>
      </c>
      <c r="F42" s="815">
        <v>1447</v>
      </c>
      <c r="G42" s="815">
        <v>1150</v>
      </c>
      <c r="H42" s="815" t="s">
        <v>15</v>
      </c>
      <c r="I42" s="71">
        <v>8844</v>
      </c>
    </row>
    <row r="43" spans="2:9" ht="20.100000000000001" customHeight="1">
      <c r="B43" s="812" t="s">
        <v>175</v>
      </c>
      <c r="C43" s="27" t="s">
        <v>15</v>
      </c>
      <c r="D43" s="815">
        <v>7096</v>
      </c>
      <c r="E43" s="815" t="s">
        <v>15</v>
      </c>
      <c r="F43" s="815">
        <v>1418</v>
      </c>
      <c r="G43" s="815">
        <v>1007</v>
      </c>
      <c r="H43" s="815" t="s">
        <v>15</v>
      </c>
      <c r="I43" s="71">
        <v>9521</v>
      </c>
    </row>
    <row r="44" spans="2:9" ht="20.100000000000001" customHeight="1">
      <c r="B44" s="812" t="s">
        <v>176</v>
      </c>
      <c r="C44" s="27" t="s">
        <v>15</v>
      </c>
      <c r="D44" s="815">
        <v>4607</v>
      </c>
      <c r="E44" s="815" t="s">
        <v>15</v>
      </c>
      <c r="F44" s="815">
        <v>1152</v>
      </c>
      <c r="G44" s="815">
        <v>1101</v>
      </c>
      <c r="H44" s="815" t="s">
        <v>15</v>
      </c>
      <c r="I44" s="71">
        <v>6860</v>
      </c>
    </row>
    <row r="45" spans="2:9" ht="20.100000000000001" customHeight="1">
      <c r="B45" s="1088" t="s">
        <v>205</v>
      </c>
      <c r="C45" s="1089" t="s">
        <v>15</v>
      </c>
      <c r="D45" s="1090">
        <v>4120</v>
      </c>
      <c r="E45" s="1090" t="s">
        <v>15</v>
      </c>
      <c r="F45" s="1090">
        <v>1131</v>
      </c>
      <c r="G45" s="1090">
        <v>1097</v>
      </c>
      <c r="H45" s="1090" t="s">
        <v>15</v>
      </c>
      <c r="I45" s="1091">
        <v>6348</v>
      </c>
    </row>
    <row r="46" spans="2:9" ht="20.100000000000001" customHeight="1">
      <c r="B46" s="1107" t="s">
        <v>290</v>
      </c>
      <c r="C46" s="1099"/>
      <c r="D46" s="1099"/>
      <c r="E46" s="1100"/>
      <c r="F46" s="1099"/>
      <c r="G46" s="1100"/>
      <c r="H46" s="1100"/>
      <c r="I46" s="1063"/>
    </row>
    <row r="47" spans="2:9" ht="20.100000000000001" customHeight="1">
      <c r="B47" s="812" t="s">
        <v>193</v>
      </c>
      <c r="C47" s="27" t="s">
        <v>15</v>
      </c>
      <c r="D47" s="27">
        <v>5802</v>
      </c>
      <c r="E47" s="815" t="s">
        <v>15</v>
      </c>
      <c r="F47" s="27">
        <v>5029</v>
      </c>
      <c r="G47" s="815">
        <v>1600</v>
      </c>
      <c r="H47" s="815" t="s">
        <v>15</v>
      </c>
      <c r="I47" s="71">
        <v>12431</v>
      </c>
    </row>
    <row r="48" spans="2:9" ht="20.100000000000001" customHeight="1">
      <c r="B48" s="814" t="s">
        <v>85</v>
      </c>
      <c r="C48" s="85" t="s">
        <v>15</v>
      </c>
      <c r="D48" s="85">
        <v>211</v>
      </c>
      <c r="E48" s="816" t="s">
        <v>15</v>
      </c>
      <c r="F48" s="85" t="s">
        <v>15</v>
      </c>
      <c r="G48" s="816" t="s">
        <v>15</v>
      </c>
      <c r="H48" s="816" t="s">
        <v>15</v>
      </c>
      <c r="I48" s="1020">
        <v>211</v>
      </c>
    </row>
    <row r="49" spans="2:9" ht="20.100000000000001" customHeight="1">
      <c r="B49" s="1104" t="s">
        <v>606</v>
      </c>
      <c r="C49" s="1105" t="s">
        <v>15</v>
      </c>
      <c r="D49" s="1105">
        <v>6013</v>
      </c>
      <c r="E49" s="1106" t="s">
        <v>15</v>
      </c>
      <c r="F49" s="1105">
        <v>5029</v>
      </c>
      <c r="G49" s="1106">
        <v>1600</v>
      </c>
      <c r="H49" s="1106" t="s">
        <v>15</v>
      </c>
      <c r="I49" s="1037">
        <v>12642</v>
      </c>
    </row>
    <row r="50" spans="2:9" ht="20.100000000000001" customHeight="1">
      <c r="B50" s="814" t="s">
        <v>607</v>
      </c>
      <c r="C50" s="85" t="s">
        <v>15</v>
      </c>
      <c r="D50" s="85">
        <v>-1026</v>
      </c>
      <c r="E50" s="816" t="s">
        <v>15</v>
      </c>
      <c r="F50" s="85">
        <v>-3850</v>
      </c>
      <c r="G50" s="816">
        <v>-506</v>
      </c>
      <c r="H50" s="816" t="s">
        <v>15</v>
      </c>
      <c r="I50" s="1020">
        <v>-5382</v>
      </c>
    </row>
    <row r="51" spans="2:9" ht="20.100000000000001" customHeight="1">
      <c r="B51" s="1066" t="s">
        <v>608</v>
      </c>
      <c r="C51" s="916" t="s">
        <v>15</v>
      </c>
      <c r="D51" s="916">
        <v>4987</v>
      </c>
      <c r="E51" s="917" t="s">
        <v>15</v>
      </c>
      <c r="F51" s="916">
        <v>1179</v>
      </c>
      <c r="G51" s="917">
        <v>1094</v>
      </c>
      <c r="H51" s="917" t="s">
        <v>15</v>
      </c>
      <c r="I51" s="1044">
        <v>7260</v>
      </c>
    </row>
    <row r="52" spans="2:9" ht="20.100000000000001" customHeight="1">
      <c r="F52" s="119"/>
    </row>
  </sheetData>
  <mergeCells count="7">
    <mergeCell ref="C40:I40"/>
    <mergeCell ref="B2:H2"/>
    <mergeCell ref="B3:I3"/>
    <mergeCell ref="B4:I4"/>
    <mergeCell ref="B5:I5"/>
    <mergeCell ref="B6:I6"/>
    <mergeCell ref="C7:I7"/>
  </mergeCells>
  <pageMargins left="0.75" right="0.75" top="1" bottom="1" header="0.5" footer="0.5"/>
  <pageSetup paperSize="9" scale="65" orientation="portrait" horizontalDpi="4294967292" verticalDpi="4294967292" r:id="rId1"/>
  <drawing r:id="rId2"/>
</worksheet>
</file>

<file path=xl/worksheets/sheet48.xml><?xml version="1.0" encoding="utf-8"?>
<worksheet xmlns="http://schemas.openxmlformats.org/spreadsheetml/2006/main" xmlns:r="http://schemas.openxmlformats.org/officeDocument/2006/relationships">
  <sheetPr>
    <tabColor rgb="FF92D050"/>
  </sheetPr>
  <dimension ref="B2:M76"/>
  <sheetViews>
    <sheetView showGridLines="0" view="pageBreakPreview" topLeftCell="C58" zoomScale="140" zoomScaleNormal="140" zoomScalePageLayoutView="140" workbookViewId="0">
      <selection activeCell="L13" sqref="L13"/>
    </sheetView>
  </sheetViews>
  <sheetFormatPr defaultColWidth="10.875" defaultRowHeight="20.100000000000001" customHeight="1"/>
  <cols>
    <col min="1" max="1" width="5.5" style="903" customWidth="1"/>
    <col min="2" max="2" width="45.125" style="903" customWidth="1"/>
    <col min="3" max="16384" width="10.875" style="903"/>
  </cols>
  <sheetData>
    <row r="2" spans="2:13" ht="36.75" customHeight="1">
      <c r="B2" s="1538" t="str">
        <f>UPPER("Standardized measure of discounted future net cash flows (excluding transportation)")</f>
        <v>STANDARDIZED MEASURE OF DISCOUNTED FUTURE NET CASH FLOWS (EXCLUDING TRANSPORTATION)</v>
      </c>
      <c r="C2" s="1538"/>
      <c r="D2" s="1538"/>
      <c r="E2" s="1538"/>
      <c r="F2" s="1113"/>
      <c r="G2" s="1113"/>
      <c r="H2" s="1114"/>
      <c r="I2" s="1114"/>
      <c r="J2" s="1114"/>
      <c r="K2" s="1114"/>
      <c r="L2" s="1114"/>
      <c r="M2" s="1114"/>
    </row>
    <row r="4" spans="2:13" ht="20.100000000000001" customHeight="1">
      <c r="B4" s="977" t="s">
        <v>611</v>
      </c>
      <c r="C4" s="977"/>
      <c r="D4" s="977"/>
      <c r="E4" s="977"/>
      <c r="F4" s="977"/>
      <c r="G4" s="977"/>
      <c r="H4" s="977"/>
      <c r="I4" s="977"/>
      <c r="J4" s="977"/>
      <c r="K4" s="977"/>
      <c r="L4" s="977"/>
      <c r="M4" s="977"/>
    </row>
    <row r="5" spans="2:13" ht="20.100000000000001" customHeight="1">
      <c r="B5" s="977" t="s">
        <v>612</v>
      </c>
      <c r="C5" s="977"/>
      <c r="D5" s="977"/>
      <c r="E5" s="977"/>
      <c r="F5" s="977"/>
      <c r="G5" s="977"/>
      <c r="H5" s="977"/>
      <c r="I5" s="977"/>
      <c r="J5" s="977"/>
      <c r="K5" s="977"/>
      <c r="L5" s="977"/>
      <c r="M5" s="977"/>
    </row>
    <row r="6" spans="2:13" ht="20.100000000000001" customHeight="1">
      <c r="B6" s="977" t="s">
        <v>613</v>
      </c>
      <c r="C6" s="977"/>
      <c r="D6" s="977"/>
      <c r="E6" s="977"/>
      <c r="F6" s="977"/>
      <c r="G6" s="977"/>
      <c r="H6" s="977"/>
      <c r="I6" s="977"/>
      <c r="J6" s="977"/>
      <c r="K6" s="977"/>
      <c r="L6" s="977"/>
      <c r="M6" s="977"/>
    </row>
    <row r="7" spans="2:13" ht="20.100000000000001" customHeight="1">
      <c r="B7" s="977" t="s">
        <v>614</v>
      </c>
      <c r="C7" s="977"/>
      <c r="D7" s="977"/>
      <c r="E7" s="977"/>
      <c r="F7" s="977"/>
      <c r="G7" s="977"/>
      <c r="H7" s="977"/>
      <c r="I7" s="977"/>
      <c r="J7" s="977"/>
      <c r="K7" s="977"/>
      <c r="L7" s="977"/>
      <c r="M7" s="977"/>
    </row>
    <row r="8" spans="2:13" ht="20.100000000000001" customHeight="1">
      <c r="B8" s="977" t="s">
        <v>615</v>
      </c>
      <c r="C8" s="977"/>
      <c r="D8" s="977"/>
      <c r="E8" s="977"/>
      <c r="F8" s="977"/>
      <c r="G8" s="977"/>
      <c r="H8" s="977"/>
      <c r="I8" s="977"/>
      <c r="J8" s="977"/>
      <c r="K8" s="977"/>
      <c r="L8" s="977"/>
      <c r="M8" s="977"/>
    </row>
    <row r="9" spans="2:13" ht="21.95" customHeight="1">
      <c r="B9" s="977" t="s">
        <v>616</v>
      </c>
      <c r="C9" s="977"/>
      <c r="D9" s="977"/>
      <c r="E9" s="977"/>
      <c r="F9" s="977"/>
      <c r="G9" s="977"/>
      <c r="H9" s="977"/>
      <c r="I9" s="977"/>
      <c r="J9" s="977"/>
      <c r="K9" s="977"/>
      <c r="L9" s="977"/>
      <c r="M9" s="977"/>
    </row>
    <row r="10" spans="2:13" s="1116" customFormat="1" ht="24" customHeight="1">
      <c r="B10" s="1539" t="s">
        <v>617</v>
      </c>
      <c r="C10" s="1539"/>
      <c r="D10" s="1539"/>
      <c r="E10" s="1539"/>
      <c r="F10" s="1539"/>
      <c r="G10" s="1539"/>
      <c r="H10" s="1539"/>
      <c r="I10" s="1539"/>
      <c r="J10" s="1539"/>
      <c r="K10" s="1539"/>
      <c r="L10" s="1115"/>
      <c r="M10" s="1115"/>
    </row>
    <row r="11" spans="2:13" ht="36.950000000000003" customHeight="1">
      <c r="B11" s="1540" t="s">
        <v>618</v>
      </c>
      <c r="C11" s="1540"/>
      <c r="D11" s="1540"/>
      <c r="E11" s="1540"/>
      <c r="F11" s="1540"/>
      <c r="G11" s="1540"/>
      <c r="H11" s="1540"/>
      <c r="I11" s="1540"/>
      <c r="J11" s="1540"/>
      <c r="K11" s="1540"/>
      <c r="L11" s="1117"/>
      <c r="M11" s="1117"/>
    </row>
    <row r="12" spans="2:13" ht="20.100000000000001" customHeight="1">
      <c r="B12" s="978"/>
    </row>
    <row r="13" spans="2:13" ht="20.100000000000001" customHeight="1">
      <c r="B13" s="984" t="s">
        <v>14</v>
      </c>
      <c r="C13" s="1524" t="s">
        <v>503</v>
      </c>
      <c r="D13" s="1524"/>
      <c r="E13" s="1524"/>
      <c r="F13" s="1524"/>
      <c r="G13" s="1524"/>
      <c r="H13" s="1524"/>
      <c r="I13" s="1524"/>
    </row>
    <row r="14" spans="2:13" s="1004" customFormat="1" ht="37.5" customHeight="1">
      <c r="B14" s="988"/>
      <c r="C14" s="987" t="s">
        <v>510</v>
      </c>
      <c r="D14" s="988" t="s">
        <v>446</v>
      </c>
      <c r="E14" s="987" t="s">
        <v>511</v>
      </c>
      <c r="F14" s="987" t="s">
        <v>512</v>
      </c>
      <c r="G14" s="987" t="s">
        <v>459</v>
      </c>
      <c r="H14" s="988" t="s">
        <v>467</v>
      </c>
      <c r="I14" s="988" t="s">
        <v>38</v>
      </c>
    </row>
    <row r="15" spans="2:13" ht="20.100000000000001" customHeight="1">
      <c r="B15" s="929" t="s">
        <v>610</v>
      </c>
      <c r="C15" s="1102"/>
      <c r="D15" s="725"/>
      <c r="E15" s="725"/>
      <c r="F15" s="725"/>
      <c r="G15" s="725"/>
      <c r="H15" s="725"/>
      <c r="I15" s="1103"/>
    </row>
    <row r="16" spans="2:13" ht="20.100000000000001" customHeight="1">
      <c r="B16" s="812" t="s">
        <v>619</v>
      </c>
      <c r="C16" s="27">
        <v>161952</v>
      </c>
      <c r="D16" s="815">
        <v>2578</v>
      </c>
      <c r="E16" s="815">
        <v>207980</v>
      </c>
      <c r="F16" s="815">
        <v>41873</v>
      </c>
      <c r="G16" s="815">
        <v>74932</v>
      </c>
      <c r="H16" s="815">
        <v>47091</v>
      </c>
      <c r="I16" s="71">
        <v>536406</v>
      </c>
    </row>
    <row r="17" spans="2:9" ht="20.100000000000001" customHeight="1">
      <c r="B17" s="812" t="s">
        <v>620</v>
      </c>
      <c r="C17" s="27">
        <v>-34598</v>
      </c>
      <c r="D17" s="815">
        <v>-1633</v>
      </c>
      <c r="E17" s="815">
        <v>-47758</v>
      </c>
      <c r="F17" s="815">
        <v>-9341</v>
      </c>
      <c r="G17" s="815">
        <v>-33282</v>
      </c>
      <c r="H17" s="815">
        <v>-9592</v>
      </c>
      <c r="I17" s="71">
        <v>-136204</v>
      </c>
    </row>
    <row r="18" spans="2:9" ht="20.100000000000001" customHeight="1">
      <c r="B18" s="812" t="s">
        <v>621</v>
      </c>
      <c r="C18" s="27">
        <v>-35054</v>
      </c>
      <c r="D18" s="815">
        <v>-613</v>
      </c>
      <c r="E18" s="815">
        <v>-36644</v>
      </c>
      <c r="F18" s="815">
        <v>-5504</v>
      </c>
      <c r="G18" s="815">
        <v>-16689</v>
      </c>
      <c r="H18" s="815">
        <v>-10013</v>
      </c>
      <c r="I18" s="71">
        <v>-104517</v>
      </c>
    </row>
    <row r="19" spans="2:9" ht="20.100000000000001" customHeight="1">
      <c r="B19" s="814" t="s">
        <v>622</v>
      </c>
      <c r="C19" s="85">
        <v>-42428</v>
      </c>
      <c r="D19" s="816">
        <v>-237</v>
      </c>
      <c r="E19" s="816">
        <v>-76536</v>
      </c>
      <c r="F19" s="816">
        <v>-14645</v>
      </c>
      <c r="G19" s="816">
        <v>-5743</v>
      </c>
      <c r="H19" s="816">
        <v>-8931</v>
      </c>
      <c r="I19" s="1020">
        <v>-148520</v>
      </c>
    </row>
    <row r="20" spans="2:9" ht="20.100000000000001" customHeight="1">
      <c r="B20" s="963" t="s">
        <v>623</v>
      </c>
      <c r="C20" s="962">
        <v>49872</v>
      </c>
      <c r="D20" s="741">
        <v>95</v>
      </c>
      <c r="E20" s="741">
        <v>47042</v>
      </c>
      <c r="F20" s="741">
        <v>12383</v>
      </c>
      <c r="G20" s="741">
        <v>19218</v>
      </c>
      <c r="H20" s="741">
        <v>18555</v>
      </c>
      <c r="I20" s="1037">
        <v>147165</v>
      </c>
    </row>
    <row r="21" spans="2:9" ht="20.100000000000001" customHeight="1">
      <c r="B21" s="814" t="s">
        <v>624</v>
      </c>
      <c r="C21" s="85">
        <v>-28139</v>
      </c>
      <c r="D21" s="816">
        <v>7</v>
      </c>
      <c r="E21" s="816">
        <v>-20374</v>
      </c>
      <c r="F21" s="816">
        <v>-5347</v>
      </c>
      <c r="G21" s="816">
        <v>-14960</v>
      </c>
      <c r="H21" s="816">
        <v>-11200</v>
      </c>
      <c r="I21" s="1020">
        <v>-80013</v>
      </c>
    </row>
    <row r="22" spans="2:9" ht="20.100000000000001" customHeight="1">
      <c r="B22" s="1066" t="s">
        <v>625</v>
      </c>
      <c r="C22" s="916">
        <v>21733</v>
      </c>
      <c r="D22" s="917">
        <v>102</v>
      </c>
      <c r="E22" s="917">
        <v>26668</v>
      </c>
      <c r="F22" s="917">
        <v>7036</v>
      </c>
      <c r="G22" s="917">
        <v>4258</v>
      </c>
      <c r="H22" s="917">
        <v>7355</v>
      </c>
      <c r="I22" s="1044">
        <v>67152</v>
      </c>
    </row>
    <row r="23" spans="2:9" ht="20.100000000000001" customHeight="1">
      <c r="B23" s="929" t="s">
        <v>175</v>
      </c>
      <c r="C23" s="1118"/>
      <c r="D23" s="1119"/>
      <c r="E23" s="1119"/>
      <c r="F23" s="1119"/>
      <c r="G23" s="1119"/>
      <c r="H23" s="1119"/>
      <c r="I23" s="1120"/>
    </row>
    <row r="24" spans="2:9" ht="20.100000000000001" customHeight="1">
      <c r="B24" s="812" t="s">
        <v>619</v>
      </c>
      <c r="C24" s="27">
        <v>152957</v>
      </c>
      <c r="D24" s="815">
        <v>2332</v>
      </c>
      <c r="E24" s="815">
        <v>187609</v>
      </c>
      <c r="F24" s="815">
        <v>37545</v>
      </c>
      <c r="G24" s="815">
        <v>78813</v>
      </c>
      <c r="H24" s="815">
        <v>47415</v>
      </c>
      <c r="I24" s="71">
        <v>506671</v>
      </c>
    </row>
    <row r="25" spans="2:9" ht="20.100000000000001" customHeight="1">
      <c r="B25" s="812" t="s">
        <v>620</v>
      </c>
      <c r="C25" s="27">
        <v>-33817</v>
      </c>
      <c r="D25" s="815">
        <v>-1456</v>
      </c>
      <c r="E25" s="815">
        <v>-48150</v>
      </c>
      <c r="F25" s="815">
        <v>-9331</v>
      </c>
      <c r="G25" s="815">
        <v>-36172</v>
      </c>
      <c r="H25" s="815">
        <v>-9704</v>
      </c>
      <c r="I25" s="71">
        <v>-138630</v>
      </c>
    </row>
    <row r="26" spans="2:9" ht="20.100000000000001" customHeight="1">
      <c r="B26" s="812" t="s">
        <v>621</v>
      </c>
      <c r="C26" s="27">
        <v>-37142</v>
      </c>
      <c r="D26" s="815">
        <v>-526</v>
      </c>
      <c r="E26" s="815">
        <v>-33597</v>
      </c>
      <c r="F26" s="815">
        <v>-5050</v>
      </c>
      <c r="G26" s="815">
        <v>-18844</v>
      </c>
      <c r="H26" s="815">
        <v>-9961</v>
      </c>
      <c r="I26" s="71">
        <v>-105120</v>
      </c>
    </row>
    <row r="27" spans="2:9" ht="20.100000000000001" customHeight="1">
      <c r="B27" s="814" t="s">
        <v>622</v>
      </c>
      <c r="C27" s="85">
        <v>-34210</v>
      </c>
      <c r="D27" s="816">
        <v>-219</v>
      </c>
      <c r="E27" s="816">
        <v>-63662</v>
      </c>
      <c r="F27" s="816">
        <v>-12600</v>
      </c>
      <c r="G27" s="816">
        <v>-5190</v>
      </c>
      <c r="H27" s="816">
        <v>-8043</v>
      </c>
      <c r="I27" s="1020">
        <v>-123924</v>
      </c>
    </row>
    <row r="28" spans="2:9" ht="20.100000000000001" customHeight="1">
      <c r="B28" s="963" t="s">
        <v>623</v>
      </c>
      <c r="C28" s="962">
        <v>47788</v>
      </c>
      <c r="D28" s="741">
        <v>131</v>
      </c>
      <c r="E28" s="741">
        <v>42200</v>
      </c>
      <c r="F28" s="741">
        <v>10564</v>
      </c>
      <c r="G28" s="741">
        <v>18607</v>
      </c>
      <c r="H28" s="741">
        <v>19707</v>
      </c>
      <c r="I28" s="1037">
        <v>138997</v>
      </c>
    </row>
    <row r="29" spans="2:9" ht="20.100000000000001" customHeight="1">
      <c r="B29" s="814" t="s">
        <v>624</v>
      </c>
      <c r="C29" s="85">
        <v>-26590</v>
      </c>
      <c r="D29" s="816">
        <v>-49</v>
      </c>
      <c r="E29" s="816">
        <v>-17161</v>
      </c>
      <c r="F29" s="816">
        <v>-4726</v>
      </c>
      <c r="G29" s="816">
        <v>-15304</v>
      </c>
      <c r="H29" s="816">
        <v>-11893</v>
      </c>
      <c r="I29" s="1020">
        <v>-75723</v>
      </c>
    </row>
    <row r="30" spans="2:9" ht="20.100000000000001" customHeight="1">
      <c r="B30" s="1066" t="s">
        <v>625</v>
      </c>
      <c r="C30" s="916">
        <v>21198</v>
      </c>
      <c r="D30" s="917">
        <v>82</v>
      </c>
      <c r="E30" s="917">
        <v>25039</v>
      </c>
      <c r="F30" s="917">
        <v>5838</v>
      </c>
      <c r="G30" s="917">
        <v>3303</v>
      </c>
      <c r="H30" s="917">
        <v>7814</v>
      </c>
      <c r="I30" s="1044">
        <v>63274</v>
      </c>
    </row>
    <row r="31" spans="2:9" ht="20.100000000000001" customHeight="1">
      <c r="B31" s="929" t="s">
        <v>176</v>
      </c>
      <c r="C31" s="1102"/>
      <c r="D31" s="725"/>
      <c r="E31" s="725"/>
      <c r="F31" s="725"/>
      <c r="G31" s="725"/>
      <c r="H31" s="725"/>
      <c r="I31" s="1103"/>
    </row>
    <row r="32" spans="2:9" ht="20.100000000000001" customHeight="1">
      <c r="B32" s="812" t="s">
        <v>619</v>
      </c>
      <c r="C32" s="27">
        <v>129535</v>
      </c>
      <c r="D32" s="815">
        <v>2294</v>
      </c>
      <c r="E32" s="815">
        <v>168785</v>
      </c>
      <c r="F32" s="815">
        <v>33404</v>
      </c>
      <c r="G32" s="815">
        <v>87965</v>
      </c>
      <c r="H32" s="815">
        <v>44599</v>
      </c>
      <c r="I32" s="71">
        <v>466582</v>
      </c>
    </row>
    <row r="33" spans="2:9" ht="20.100000000000001" customHeight="1">
      <c r="B33" s="812" t="s">
        <v>620</v>
      </c>
      <c r="C33" s="27">
        <v>-30633</v>
      </c>
      <c r="D33" s="815">
        <v>-1255</v>
      </c>
      <c r="E33" s="815">
        <v>-47514</v>
      </c>
      <c r="F33" s="815">
        <v>-8522</v>
      </c>
      <c r="G33" s="815">
        <v>-38776</v>
      </c>
      <c r="H33" s="815">
        <v>-9789</v>
      </c>
      <c r="I33" s="71">
        <v>-136489</v>
      </c>
    </row>
    <row r="34" spans="2:9" ht="20.100000000000001" customHeight="1">
      <c r="B34" s="812" t="s">
        <v>621</v>
      </c>
      <c r="C34" s="27">
        <v>-32110</v>
      </c>
      <c r="D34" s="815">
        <v>-780</v>
      </c>
      <c r="E34" s="815">
        <v>-34965</v>
      </c>
      <c r="F34" s="815">
        <v>-4253</v>
      </c>
      <c r="G34" s="815">
        <v>-16728</v>
      </c>
      <c r="H34" s="815">
        <v>-8595</v>
      </c>
      <c r="I34" s="71">
        <v>-97431</v>
      </c>
    </row>
    <row r="35" spans="2:9" ht="20.100000000000001" customHeight="1">
      <c r="B35" s="814" t="s">
        <v>622</v>
      </c>
      <c r="C35" s="85">
        <v>-21287</v>
      </c>
      <c r="D35" s="816">
        <v>-172</v>
      </c>
      <c r="E35" s="816">
        <v>-50633</v>
      </c>
      <c r="F35" s="816">
        <v>-11310</v>
      </c>
      <c r="G35" s="816">
        <v>-5891</v>
      </c>
      <c r="H35" s="816">
        <v>-7552</v>
      </c>
      <c r="I35" s="1020">
        <v>-96845</v>
      </c>
    </row>
    <row r="36" spans="2:9" ht="20.100000000000001" customHeight="1">
      <c r="B36" s="963" t="s">
        <v>623</v>
      </c>
      <c r="C36" s="962">
        <v>45505</v>
      </c>
      <c r="D36" s="741">
        <v>87</v>
      </c>
      <c r="E36" s="741">
        <v>35673</v>
      </c>
      <c r="F36" s="741">
        <v>9319</v>
      </c>
      <c r="G36" s="741">
        <v>26570</v>
      </c>
      <c r="H36" s="741">
        <v>18663</v>
      </c>
      <c r="I36" s="1037">
        <v>135817</v>
      </c>
    </row>
    <row r="37" spans="2:9" ht="20.100000000000001" customHeight="1">
      <c r="B37" s="814" t="s">
        <v>624</v>
      </c>
      <c r="C37" s="85">
        <v>-26240</v>
      </c>
      <c r="D37" s="816">
        <v>-5</v>
      </c>
      <c r="E37" s="816">
        <v>-13955</v>
      </c>
      <c r="F37" s="816">
        <v>-4244</v>
      </c>
      <c r="G37" s="816">
        <v>-19489</v>
      </c>
      <c r="H37" s="816">
        <v>-11110</v>
      </c>
      <c r="I37" s="1020">
        <v>-75043</v>
      </c>
    </row>
    <row r="38" spans="2:9" ht="20.100000000000001" customHeight="1">
      <c r="B38" s="1066" t="s">
        <v>625</v>
      </c>
      <c r="C38" s="916">
        <v>19265</v>
      </c>
      <c r="D38" s="917">
        <v>82</v>
      </c>
      <c r="E38" s="917">
        <v>21718</v>
      </c>
      <c r="F38" s="917">
        <v>5075</v>
      </c>
      <c r="G38" s="917">
        <v>7081</v>
      </c>
      <c r="H38" s="917">
        <v>7553</v>
      </c>
      <c r="I38" s="1044">
        <v>60774</v>
      </c>
    </row>
    <row r="39" spans="2:9" ht="20.100000000000001" customHeight="1">
      <c r="B39" s="929" t="s">
        <v>626</v>
      </c>
      <c r="C39" s="1102"/>
      <c r="D39" s="725"/>
      <c r="E39" s="725"/>
      <c r="F39" s="725"/>
      <c r="G39" s="725"/>
      <c r="H39" s="725"/>
      <c r="I39" s="1103"/>
    </row>
    <row r="40" spans="2:9" ht="20.100000000000001" customHeight="1">
      <c r="B40" s="812" t="s">
        <v>619</v>
      </c>
      <c r="C40" s="27">
        <v>69411</v>
      </c>
      <c r="D40" s="815">
        <v>1045</v>
      </c>
      <c r="E40" s="815">
        <v>75060</v>
      </c>
      <c r="F40" s="815">
        <v>57478</v>
      </c>
      <c r="G40" s="815">
        <v>40866</v>
      </c>
      <c r="H40" s="815">
        <v>26904</v>
      </c>
      <c r="I40" s="71">
        <v>270764</v>
      </c>
    </row>
    <row r="41" spans="2:9" ht="20.100000000000001" customHeight="1">
      <c r="B41" s="812" t="s">
        <v>620</v>
      </c>
      <c r="C41" s="27">
        <v>-20263</v>
      </c>
      <c r="D41" s="815">
        <v>-512</v>
      </c>
      <c r="E41" s="815">
        <v>-27455</v>
      </c>
      <c r="F41" s="815">
        <v>-46510</v>
      </c>
      <c r="G41" s="815">
        <v>-24103</v>
      </c>
      <c r="H41" s="815">
        <v>-8355</v>
      </c>
      <c r="I41" s="71">
        <v>-127198</v>
      </c>
    </row>
    <row r="42" spans="2:9" ht="20.100000000000001" customHeight="1">
      <c r="B42" s="812" t="s">
        <v>621</v>
      </c>
      <c r="C42" s="27">
        <v>-20418</v>
      </c>
      <c r="D42" s="815">
        <v>-495</v>
      </c>
      <c r="E42" s="815">
        <v>-24843</v>
      </c>
      <c r="F42" s="815">
        <v>-5099</v>
      </c>
      <c r="G42" s="815">
        <v>-11104</v>
      </c>
      <c r="H42" s="815">
        <v>-6289</v>
      </c>
      <c r="I42" s="71">
        <v>-68248</v>
      </c>
    </row>
    <row r="43" spans="2:9" ht="20.100000000000001" customHeight="1">
      <c r="B43" s="814" t="s">
        <v>622</v>
      </c>
      <c r="C43" s="85">
        <v>-7516</v>
      </c>
      <c r="D43" s="816">
        <v>-28</v>
      </c>
      <c r="E43" s="816">
        <v>-12050</v>
      </c>
      <c r="F43" s="816">
        <v>-1839</v>
      </c>
      <c r="G43" s="816">
        <v>-1105</v>
      </c>
      <c r="H43" s="816">
        <v>-3046</v>
      </c>
      <c r="I43" s="1020">
        <v>-25584</v>
      </c>
    </row>
    <row r="44" spans="2:9" ht="20.100000000000001" customHeight="1">
      <c r="B44" s="963" t="s">
        <v>623</v>
      </c>
      <c r="C44" s="962">
        <v>21214</v>
      </c>
      <c r="D44" s="741">
        <v>10</v>
      </c>
      <c r="E44" s="741">
        <v>10712</v>
      </c>
      <c r="F44" s="741">
        <v>4030</v>
      </c>
      <c r="G44" s="741">
        <v>4554</v>
      </c>
      <c r="H44" s="741">
        <v>9214</v>
      </c>
      <c r="I44" s="1037">
        <v>49734</v>
      </c>
    </row>
    <row r="45" spans="2:9" ht="20.100000000000001" customHeight="1">
      <c r="B45" s="814" t="s">
        <v>624</v>
      </c>
      <c r="C45" s="85">
        <v>-10784</v>
      </c>
      <c r="D45" s="816">
        <v>18</v>
      </c>
      <c r="E45" s="816">
        <v>-3450</v>
      </c>
      <c r="F45" s="816">
        <v>-2194</v>
      </c>
      <c r="G45" s="816">
        <v>-4014</v>
      </c>
      <c r="H45" s="816">
        <v>-5299</v>
      </c>
      <c r="I45" s="1020">
        <v>-25723</v>
      </c>
    </row>
    <row r="46" spans="2:9" ht="20.100000000000001" customHeight="1">
      <c r="B46" s="1066" t="s">
        <v>625</v>
      </c>
      <c r="C46" s="916">
        <v>10430</v>
      </c>
      <c r="D46" s="917">
        <v>28</v>
      </c>
      <c r="E46" s="917">
        <v>7262</v>
      </c>
      <c r="F46" s="917">
        <v>1836</v>
      </c>
      <c r="G46" s="917">
        <v>540</v>
      </c>
      <c r="H46" s="917">
        <v>3915</v>
      </c>
      <c r="I46" s="1044">
        <v>24011</v>
      </c>
    </row>
    <row r="47" spans="2:9" ht="20.100000000000001" customHeight="1">
      <c r="B47" s="929" t="s">
        <v>290</v>
      </c>
      <c r="C47" s="1102"/>
      <c r="D47" s="725"/>
      <c r="E47" s="725"/>
      <c r="F47" s="725"/>
      <c r="G47" s="725"/>
      <c r="H47" s="725"/>
      <c r="I47" s="1103"/>
    </row>
    <row r="48" spans="2:9" ht="20.100000000000001" customHeight="1">
      <c r="B48" s="812" t="s">
        <v>619</v>
      </c>
      <c r="C48" s="27">
        <v>46212</v>
      </c>
      <c r="D48" s="815">
        <v>365</v>
      </c>
      <c r="E48" s="815">
        <v>51677</v>
      </c>
      <c r="F48" s="815">
        <v>52891</v>
      </c>
      <c r="G48" s="815">
        <v>21520</v>
      </c>
      <c r="H48" s="815">
        <v>19209</v>
      </c>
      <c r="I48" s="71">
        <v>191874</v>
      </c>
    </row>
    <row r="49" spans="2:9" ht="20.100000000000001" customHeight="1">
      <c r="B49" s="812" t="s">
        <v>620</v>
      </c>
      <c r="C49" s="27">
        <v>-15428</v>
      </c>
      <c r="D49" s="815">
        <v>-179</v>
      </c>
      <c r="E49" s="815">
        <v>-19519</v>
      </c>
      <c r="F49" s="815">
        <v>-39108</v>
      </c>
      <c r="G49" s="815">
        <v>-14267</v>
      </c>
      <c r="H49" s="815">
        <v>-7495</v>
      </c>
      <c r="I49" s="71">
        <v>-95996</v>
      </c>
    </row>
    <row r="50" spans="2:9" ht="20.100000000000001" customHeight="1">
      <c r="B50" s="812" t="s">
        <v>621</v>
      </c>
      <c r="C50" s="27">
        <v>-15334</v>
      </c>
      <c r="D50" s="815">
        <v>-219</v>
      </c>
      <c r="E50" s="815">
        <v>-19300</v>
      </c>
      <c r="F50" s="815">
        <v>-4995</v>
      </c>
      <c r="G50" s="815">
        <v>-5487</v>
      </c>
      <c r="H50" s="815">
        <v>-4805</v>
      </c>
      <c r="I50" s="71">
        <v>-50140</v>
      </c>
    </row>
    <row r="51" spans="2:9" ht="20.100000000000001" customHeight="1">
      <c r="B51" s="814" t="s">
        <v>622</v>
      </c>
      <c r="C51" s="85">
        <v>-2599</v>
      </c>
      <c r="D51" s="816">
        <v>-1</v>
      </c>
      <c r="E51" s="816">
        <v>-7480</v>
      </c>
      <c r="F51" s="816">
        <v>-2517</v>
      </c>
      <c r="G51" s="816">
        <v>-989</v>
      </c>
      <c r="H51" s="816">
        <v>-955</v>
      </c>
      <c r="I51" s="1020">
        <v>-14541</v>
      </c>
    </row>
    <row r="52" spans="2:9" ht="20.100000000000001" customHeight="1">
      <c r="B52" s="963" t="s">
        <v>623</v>
      </c>
      <c r="C52" s="962">
        <v>12851</v>
      </c>
      <c r="D52" s="741">
        <v>-34</v>
      </c>
      <c r="E52" s="741">
        <v>5378</v>
      </c>
      <c r="F52" s="741">
        <v>6271</v>
      </c>
      <c r="G52" s="741">
        <v>777</v>
      </c>
      <c r="H52" s="741">
        <v>5954</v>
      </c>
      <c r="I52" s="1037">
        <v>31197</v>
      </c>
    </row>
    <row r="53" spans="2:9" ht="20.100000000000001" customHeight="1">
      <c r="B53" s="814" t="s">
        <v>624</v>
      </c>
      <c r="C53" s="85">
        <v>-5172</v>
      </c>
      <c r="D53" s="816">
        <v>8</v>
      </c>
      <c r="E53" s="816">
        <v>-64</v>
      </c>
      <c r="F53" s="816">
        <v>-2986</v>
      </c>
      <c r="G53" s="816">
        <v>-815</v>
      </c>
      <c r="H53" s="816">
        <v>-2666</v>
      </c>
      <c r="I53" s="1020">
        <v>-11695</v>
      </c>
    </row>
    <row r="54" spans="2:9" ht="20.100000000000001" customHeight="1">
      <c r="B54" s="1066" t="s">
        <v>625</v>
      </c>
      <c r="C54" s="916">
        <v>7679</v>
      </c>
      <c r="D54" s="917">
        <v>-26</v>
      </c>
      <c r="E54" s="917">
        <v>5314</v>
      </c>
      <c r="F54" s="917">
        <v>3285</v>
      </c>
      <c r="G54" s="917">
        <v>-38</v>
      </c>
      <c r="H54" s="917">
        <v>3288</v>
      </c>
      <c r="I54" s="1044">
        <v>19502</v>
      </c>
    </row>
    <row r="55" spans="2:9" ht="20.100000000000001" customHeight="1">
      <c r="B55" s="908"/>
      <c r="C55" s="1121"/>
      <c r="D55" s="1122"/>
      <c r="E55" s="1122"/>
      <c r="F55" s="1122"/>
      <c r="G55" s="1122"/>
      <c r="H55" s="1122"/>
      <c r="I55" s="17"/>
    </row>
    <row r="56" spans="2:9" ht="20.100000000000001" customHeight="1">
      <c r="B56" s="1123" t="s">
        <v>627</v>
      </c>
      <c r="C56" s="1039"/>
      <c r="D56" s="1040"/>
      <c r="E56" s="1040"/>
      <c r="F56" s="1040"/>
      <c r="G56" s="1040"/>
      <c r="H56" s="1040"/>
      <c r="I56" s="1042"/>
    </row>
    <row r="57" spans="2:9" ht="20.100000000000001" customHeight="1">
      <c r="B57" s="812" t="s">
        <v>628</v>
      </c>
      <c r="C57" s="27" t="s">
        <v>15</v>
      </c>
      <c r="D57" s="815" t="s">
        <v>15</v>
      </c>
      <c r="E57" s="815">
        <v>646</v>
      </c>
      <c r="F57" s="815" t="s">
        <v>15</v>
      </c>
      <c r="G57" s="815" t="s">
        <v>15</v>
      </c>
      <c r="H57" s="815" t="s">
        <v>15</v>
      </c>
      <c r="I57" s="71">
        <v>646</v>
      </c>
    </row>
    <row r="58" spans="2:9" ht="20.100000000000001" customHeight="1">
      <c r="B58" s="812" t="s">
        <v>629</v>
      </c>
      <c r="C58" s="27" t="s">
        <v>15</v>
      </c>
      <c r="D58" s="815" t="s">
        <v>15</v>
      </c>
      <c r="E58" s="815">
        <v>808</v>
      </c>
      <c r="F58" s="815" t="s">
        <v>15</v>
      </c>
      <c r="G58" s="815" t="s">
        <v>15</v>
      </c>
      <c r="H58" s="815" t="s">
        <v>15</v>
      </c>
      <c r="I58" s="71">
        <v>808</v>
      </c>
    </row>
    <row r="59" spans="2:9" ht="20.100000000000001" customHeight="1">
      <c r="B59" s="814" t="s">
        <v>630</v>
      </c>
      <c r="C59" s="85" t="s">
        <v>15</v>
      </c>
      <c r="D59" s="816" t="s">
        <v>523</v>
      </c>
      <c r="E59" s="816">
        <v>1103</v>
      </c>
      <c r="F59" s="816" t="s">
        <v>15</v>
      </c>
      <c r="G59" s="816" t="s">
        <v>15</v>
      </c>
      <c r="H59" s="816" t="s">
        <v>15</v>
      </c>
      <c r="I59" s="1020">
        <v>1103</v>
      </c>
    </row>
    <row r="60" spans="2:9" ht="20.100000000000001" customHeight="1">
      <c r="B60" s="814" t="s">
        <v>631</v>
      </c>
      <c r="C60" s="85" t="s">
        <v>15</v>
      </c>
      <c r="D60" s="816" t="s">
        <v>15</v>
      </c>
      <c r="E60" s="816">
        <v>448</v>
      </c>
      <c r="F60" s="816" t="s">
        <v>15</v>
      </c>
      <c r="G60" s="816" t="s">
        <v>15</v>
      </c>
      <c r="H60" s="816" t="s">
        <v>15</v>
      </c>
      <c r="I60" s="1020">
        <v>448</v>
      </c>
    </row>
    <row r="61" spans="2:9" ht="20.100000000000001" customHeight="1">
      <c r="B61" s="1066" t="s">
        <v>632</v>
      </c>
      <c r="C61" s="916" t="s">
        <v>15</v>
      </c>
      <c r="D61" s="917" t="s">
        <v>15</v>
      </c>
      <c r="E61" s="917">
        <v>253</v>
      </c>
      <c r="F61" s="917" t="s">
        <v>15</v>
      </c>
      <c r="G61" s="917" t="s">
        <v>15</v>
      </c>
      <c r="H61" s="917" t="s">
        <v>15</v>
      </c>
      <c r="I61" s="1044">
        <v>253</v>
      </c>
    </row>
    <row r="63" spans="2:9" ht="20.100000000000001" customHeight="1">
      <c r="B63" s="1112" t="s">
        <v>14</v>
      </c>
      <c r="C63" s="1534" t="s">
        <v>533</v>
      </c>
      <c r="D63" s="1534"/>
      <c r="E63" s="1534"/>
      <c r="F63" s="1534"/>
      <c r="G63" s="1534"/>
      <c r="H63" s="1534"/>
      <c r="I63" s="1534"/>
    </row>
    <row r="64" spans="2:9" s="1004" customFormat="1" ht="37.5" customHeight="1">
      <c r="B64" s="1124" t="s">
        <v>633</v>
      </c>
      <c r="C64" s="987" t="s">
        <v>510</v>
      </c>
      <c r="D64" s="988" t="s">
        <v>446</v>
      </c>
      <c r="E64" s="987" t="s">
        <v>511</v>
      </c>
      <c r="F64" s="987" t="s">
        <v>512</v>
      </c>
      <c r="G64" s="987" t="s">
        <v>459</v>
      </c>
      <c r="H64" s="988" t="s">
        <v>467</v>
      </c>
      <c r="I64" s="988" t="s">
        <v>38</v>
      </c>
    </row>
    <row r="65" spans="2:9" ht="20.100000000000001" customHeight="1">
      <c r="B65" s="812" t="s">
        <v>628</v>
      </c>
      <c r="C65" s="27" t="s">
        <v>15</v>
      </c>
      <c r="D65" s="815">
        <v>794</v>
      </c>
      <c r="E65" s="815">
        <v>676</v>
      </c>
      <c r="F65" s="815">
        <v>12491</v>
      </c>
      <c r="G65" s="815">
        <v>1930</v>
      </c>
      <c r="H65" s="815" t="s">
        <v>15</v>
      </c>
      <c r="I65" s="71">
        <v>15891</v>
      </c>
    </row>
    <row r="66" spans="2:9" ht="20.100000000000001" customHeight="1">
      <c r="B66" s="812" t="s">
        <v>629</v>
      </c>
      <c r="C66" s="27" t="s">
        <v>15</v>
      </c>
      <c r="D66" s="815">
        <v>1066</v>
      </c>
      <c r="E66" s="815">
        <v>215</v>
      </c>
      <c r="F66" s="815">
        <v>12834</v>
      </c>
      <c r="G66" s="815">
        <v>1304</v>
      </c>
      <c r="H66" s="815" t="s">
        <v>15</v>
      </c>
      <c r="I66" s="71">
        <v>15419</v>
      </c>
    </row>
    <row r="67" spans="2:9" ht="19.5" customHeight="1">
      <c r="B67" s="812" t="s">
        <v>630</v>
      </c>
      <c r="C67" s="27" t="s">
        <v>15</v>
      </c>
      <c r="D67" s="815">
        <v>5413</v>
      </c>
      <c r="E67" s="815">
        <v>361</v>
      </c>
      <c r="F67" s="815">
        <v>11591</v>
      </c>
      <c r="G67" s="815">
        <v>1728</v>
      </c>
      <c r="H67" s="815" t="s">
        <v>15</v>
      </c>
      <c r="I67" s="71">
        <v>19093</v>
      </c>
    </row>
    <row r="68" spans="2:9" ht="19.5" customHeight="1">
      <c r="B68" s="1125" t="s">
        <v>631</v>
      </c>
      <c r="C68" s="1126" t="s">
        <v>15</v>
      </c>
      <c r="D68" s="1127">
        <v>2024</v>
      </c>
      <c r="E68" s="1128">
        <v>-103</v>
      </c>
      <c r="F68" s="1128">
        <v>6952</v>
      </c>
      <c r="G68" s="1128">
        <v>1628</v>
      </c>
      <c r="H68" s="1129" t="s">
        <v>15</v>
      </c>
      <c r="I68" s="1130">
        <v>10501</v>
      </c>
    </row>
    <row r="69" spans="2:9" ht="20.100000000000001" customHeight="1">
      <c r="B69" s="1071" t="s">
        <v>632</v>
      </c>
      <c r="C69" s="1039"/>
      <c r="D69" s="1041"/>
      <c r="E69" s="1042"/>
      <c r="F69" s="1042"/>
      <c r="G69" s="1042"/>
      <c r="H69" s="1042"/>
      <c r="I69" s="1042"/>
    </row>
    <row r="70" spans="2:9" ht="20.100000000000001" customHeight="1">
      <c r="B70" s="812" t="s">
        <v>619</v>
      </c>
      <c r="C70" s="27" t="s">
        <v>15</v>
      </c>
      <c r="D70" s="913">
        <v>22393</v>
      </c>
      <c r="E70" s="913">
        <v>-248</v>
      </c>
      <c r="F70" s="913">
        <v>30045</v>
      </c>
      <c r="G70" s="913">
        <v>5815</v>
      </c>
      <c r="H70" s="1097" t="s">
        <v>15</v>
      </c>
      <c r="I70" s="71">
        <v>58005</v>
      </c>
    </row>
    <row r="71" spans="2:9" ht="20.100000000000001" customHeight="1">
      <c r="B71" s="812" t="s">
        <v>620</v>
      </c>
      <c r="C71" s="27" t="s">
        <v>15</v>
      </c>
      <c r="D71" s="815">
        <v>-5704</v>
      </c>
      <c r="E71" s="815">
        <v>-53</v>
      </c>
      <c r="F71" s="815">
        <v>-15846</v>
      </c>
      <c r="G71" s="815">
        <v>-2017</v>
      </c>
      <c r="H71" s="27" t="s">
        <v>15</v>
      </c>
      <c r="I71" s="71">
        <v>-23620</v>
      </c>
    </row>
    <row r="72" spans="2:9" ht="20.25" customHeight="1">
      <c r="B72" s="812" t="s">
        <v>621</v>
      </c>
      <c r="C72" s="27" t="s">
        <v>15</v>
      </c>
      <c r="D72" s="815">
        <v>-929</v>
      </c>
      <c r="E72" s="815">
        <v>-1</v>
      </c>
      <c r="F72" s="815">
        <v>-2339</v>
      </c>
      <c r="G72" s="815">
        <v>-392</v>
      </c>
      <c r="H72" s="27" t="s">
        <v>15</v>
      </c>
      <c r="I72" s="1020">
        <v>-3661</v>
      </c>
    </row>
    <row r="73" spans="2:9" ht="20.100000000000001" customHeight="1">
      <c r="B73" s="730" t="s">
        <v>622</v>
      </c>
      <c r="C73" s="27" t="s">
        <v>15</v>
      </c>
      <c r="D73" s="815">
        <v>-1228</v>
      </c>
      <c r="E73" s="815">
        <v>-20</v>
      </c>
      <c r="F73" s="815">
        <v>-4661</v>
      </c>
      <c r="G73" s="815" t="s">
        <v>15</v>
      </c>
      <c r="H73" s="1131" t="s">
        <v>15</v>
      </c>
      <c r="I73" s="1020">
        <v>-5909</v>
      </c>
    </row>
    <row r="74" spans="2:9" ht="20.100000000000001" customHeight="1">
      <c r="B74" s="961" t="s">
        <v>623</v>
      </c>
      <c r="C74" s="1031" t="s">
        <v>15</v>
      </c>
      <c r="D74" s="1032">
        <v>14532</v>
      </c>
      <c r="E74" s="1032">
        <v>-322</v>
      </c>
      <c r="F74" s="1032">
        <v>7199</v>
      </c>
      <c r="G74" s="1032">
        <v>3406</v>
      </c>
      <c r="H74" s="1031" t="s">
        <v>15</v>
      </c>
      <c r="I74" s="1033">
        <v>24815</v>
      </c>
    </row>
    <row r="75" spans="2:9" ht="20.100000000000001" customHeight="1">
      <c r="B75" s="812" t="s">
        <v>624</v>
      </c>
      <c r="C75" s="27" t="s">
        <v>15</v>
      </c>
      <c r="D75" s="815">
        <v>-9471</v>
      </c>
      <c r="E75" s="815">
        <v>139</v>
      </c>
      <c r="F75" s="815">
        <v>-3869</v>
      </c>
      <c r="G75" s="815">
        <v>-1697</v>
      </c>
      <c r="H75" s="27" t="s">
        <v>15</v>
      </c>
      <c r="I75" s="731">
        <v>-14898</v>
      </c>
    </row>
    <row r="76" spans="2:9" ht="30.75" customHeight="1">
      <c r="B76" s="1132" t="s">
        <v>625</v>
      </c>
      <c r="C76" s="1133" t="s">
        <v>15</v>
      </c>
      <c r="D76" s="1134">
        <v>5061</v>
      </c>
      <c r="E76" s="1134">
        <v>-183</v>
      </c>
      <c r="F76" s="1134">
        <v>3330</v>
      </c>
      <c r="G76" s="1134">
        <v>1709</v>
      </c>
      <c r="H76" s="1133" t="s">
        <v>15</v>
      </c>
      <c r="I76" s="1135">
        <v>9917</v>
      </c>
    </row>
  </sheetData>
  <mergeCells count="5">
    <mergeCell ref="B2:E2"/>
    <mergeCell ref="B10:K10"/>
    <mergeCell ref="B11:K11"/>
    <mergeCell ref="C13:I13"/>
    <mergeCell ref="C63:I63"/>
  </mergeCells>
  <pageMargins left="0.74803149606299213" right="0.74803149606299213" top="0.98425196850393704" bottom="0.98425196850393704" header="0.51181102362204722" footer="0.51181102362204722"/>
  <pageSetup paperSize="9" scale="43" orientation="portrait" horizontalDpi="4294967292" verticalDpi="4294967292" r:id="rId1"/>
  <drawing r:id="rId2"/>
</worksheet>
</file>

<file path=xl/worksheets/sheet49.xml><?xml version="1.0" encoding="utf-8"?>
<worksheet xmlns="http://schemas.openxmlformats.org/spreadsheetml/2006/main" xmlns:r="http://schemas.openxmlformats.org/officeDocument/2006/relationships">
  <sheetPr>
    <tabColor rgb="FF92D050"/>
  </sheetPr>
  <dimension ref="B2:K32"/>
  <sheetViews>
    <sheetView showGridLines="0" view="pageBreakPreview" topLeftCell="A7" zoomScale="140" zoomScaleNormal="140" zoomScaleSheetLayoutView="85" zoomScalePageLayoutView="140" workbookViewId="0">
      <selection activeCell="L13" sqref="L13"/>
    </sheetView>
  </sheetViews>
  <sheetFormatPr defaultColWidth="10.875" defaultRowHeight="20.100000000000001" customHeight="1"/>
  <cols>
    <col min="1" max="1" width="5.5" style="903" customWidth="1"/>
    <col min="2" max="2" width="59.125" style="903" customWidth="1"/>
    <col min="3" max="4" width="10.875" style="903" customWidth="1"/>
    <col min="5" max="16384" width="10.875" style="903"/>
  </cols>
  <sheetData>
    <row r="2" spans="2:11" ht="20.100000000000001" customHeight="1">
      <c r="B2" s="1496" t="str">
        <f>UPPER("Changes in the standardized measure of discounted 
future net cash flows")</f>
        <v>CHANGES IN THE STANDARDIZED MEASURE OF DISCOUNTED 
FUTURE NET CASH FLOWS</v>
      </c>
      <c r="C2" s="1496"/>
      <c r="D2" s="1496"/>
      <c r="E2" s="1496"/>
      <c r="F2" s="1496"/>
      <c r="G2" s="1496"/>
      <c r="H2" s="1496"/>
      <c r="I2" s="1496"/>
      <c r="J2" s="1496"/>
      <c r="K2" s="1496"/>
    </row>
    <row r="4" spans="2:11" ht="20.100000000000001" customHeight="1">
      <c r="B4" s="1136" t="s">
        <v>503</v>
      </c>
      <c r="C4" s="438">
        <v>2016</v>
      </c>
      <c r="D4" s="438">
        <v>2015</v>
      </c>
      <c r="E4" s="438">
        <v>2014</v>
      </c>
      <c r="F4" s="438">
        <v>2013</v>
      </c>
      <c r="G4" s="438">
        <v>2012</v>
      </c>
      <c r="H4" s="1137">
        <v>2011</v>
      </c>
      <c r="I4" s="1137">
        <v>2010</v>
      </c>
    </row>
    <row r="5" spans="2:11" ht="20.100000000000001" customHeight="1">
      <c r="B5" s="437" t="s">
        <v>14</v>
      </c>
      <c r="C5" s="437"/>
      <c r="D5" s="437"/>
      <c r="E5" s="539"/>
      <c r="F5" s="539"/>
      <c r="G5" s="539"/>
      <c r="H5" s="539"/>
      <c r="I5" s="539"/>
    </row>
    <row r="6" spans="2:11" ht="20.100000000000001" customHeight="1">
      <c r="B6" s="1138" t="s">
        <v>634</v>
      </c>
      <c r="C6" s="1139">
        <v>24011</v>
      </c>
      <c r="D6" s="1140">
        <v>60774</v>
      </c>
      <c r="E6" s="1140">
        <v>63274</v>
      </c>
      <c r="F6" s="1140">
        <v>67152</v>
      </c>
      <c r="G6" s="1140">
        <v>66440</v>
      </c>
      <c r="H6" s="1141">
        <v>47955</v>
      </c>
      <c r="I6" s="1141">
        <v>35924</v>
      </c>
    </row>
    <row r="7" spans="2:11" ht="20.100000000000001" customHeight="1">
      <c r="B7" s="812" t="s">
        <v>635</v>
      </c>
      <c r="C7" s="829">
        <v>-12015</v>
      </c>
      <c r="D7" s="784">
        <v>-14209</v>
      </c>
      <c r="E7" s="784">
        <v>-26647</v>
      </c>
      <c r="F7" s="784">
        <v>-32860</v>
      </c>
      <c r="G7" s="802">
        <v>-36685</v>
      </c>
      <c r="H7" s="815">
        <v>-37617</v>
      </c>
      <c r="I7" s="815">
        <v>-29561</v>
      </c>
    </row>
    <row r="8" spans="2:11" ht="20.100000000000001" customHeight="1">
      <c r="B8" s="812" t="s">
        <v>636</v>
      </c>
      <c r="C8" s="829">
        <v>-21189</v>
      </c>
      <c r="D8" s="784">
        <v>-88615</v>
      </c>
      <c r="E8" s="784">
        <v>-16703</v>
      </c>
      <c r="F8" s="784">
        <v>-8007</v>
      </c>
      <c r="G8" s="802">
        <v>3532</v>
      </c>
      <c r="H8" s="815">
        <v>64638</v>
      </c>
      <c r="I8" s="815">
        <v>38589</v>
      </c>
    </row>
    <row r="9" spans="2:11" ht="20.100000000000001" customHeight="1">
      <c r="B9" s="812" t="s">
        <v>637</v>
      </c>
      <c r="C9" s="829">
        <v>156</v>
      </c>
      <c r="D9" s="784">
        <v>933</v>
      </c>
      <c r="E9" s="784">
        <v>1912</v>
      </c>
      <c r="F9" s="784">
        <v>1106</v>
      </c>
      <c r="G9" s="802">
        <v>1749</v>
      </c>
      <c r="H9" s="815">
        <v>2354</v>
      </c>
      <c r="I9" s="815">
        <v>953</v>
      </c>
    </row>
    <row r="10" spans="2:11" ht="20.100000000000001" customHeight="1">
      <c r="B10" s="812" t="s">
        <v>638</v>
      </c>
      <c r="C10" s="829">
        <v>400</v>
      </c>
      <c r="D10" s="784">
        <v>4412</v>
      </c>
      <c r="E10" s="784">
        <v>-5407</v>
      </c>
      <c r="F10" s="784">
        <v>-10803</v>
      </c>
      <c r="G10" s="802">
        <v>-8381</v>
      </c>
      <c r="H10" s="815">
        <v>-6724</v>
      </c>
      <c r="I10" s="815">
        <v>-9642</v>
      </c>
    </row>
    <row r="11" spans="2:11" ht="20.100000000000001" customHeight="1">
      <c r="B11" s="812" t="s">
        <v>639</v>
      </c>
      <c r="C11" s="829">
        <v>13967</v>
      </c>
      <c r="D11" s="784">
        <v>19694</v>
      </c>
      <c r="E11" s="784">
        <v>21484</v>
      </c>
      <c r="F11" s="784">
        <v>18218</v>
      </c>
      <c r="G11" s="802">
        <v>15220</v>
      </c>
      <c r="H11" s="815">
        <v>13338</v>
      </c>
      <c r="I11" s="815">
        <v>10509</v>
      </c>
    </row>
    <row r="12" spans="2:11" ht="20.100000000000001" customHeight="1">
      <c r="B12" s="812" t="s">
        <v>640</v>
      </c>
      <c r="C12" s="829">
        <v>5347</v>
      </c>
      <c r="D12" s="784">
        <v>-4800</v>
      </c>
      <c r="E12" s="784">
        <v>-1505</v>
      </c>
      <c r="F12" s="784">
        <v>1511</v>
      </c>
      <c r="G12" s="802">
        <v>3504</v>
      </c>
      <c r="H12" s="815">
        <v>1805</v>
      </c>
      <c r="I12" s="815">
        <v>7350</v>
      </c>
    </row>
    <row r="13" spans="2:11" ht="20.100000000000001" customHeight="1">
      <c r="B13" s="812" t="s">
        <v>641</v>
      </c>
      <c r="C13" s="829">
        <v>2401</v>
      </c>
      <c r="D13" s="784">
        <v>6077</v>
      </c>
      <c r="E13" s="784">
        <v>6327</v>
      </c>
      <c r="F13" s="784">
        <v>6715</v>
      </c>
      <c r="G13" s="802">
        <v>6644</v>
      </c>
      <c r="H13" s="815">
        <v>4795</v>
      </c>
      <c r="I13" s="815">
        <v>3592</v>
      </c>
    </row>
    <row r="14" spans="2:11" ht="20.100000000000001" customHeight="1">
      <c r="B14" s="812" t="s">
        <v>642</v>
      </c>
      <c r="C14" s="829">
        <v>6304</v>
      </c>
      <c r="D14" s="784">
        <v>42252</v>
      </c>
      <c r="E14" s="784">
        <v>20116</v>
      </c>
      <c r="F14" s="784">
        <v>20178</v>
      </c>
      <c r="G14" s="802">
        <v>18034</v>
      </c>
      <c r="H14" s="815">
        <v>-23717</v>
      </c>
      <c r="I14" s="815">
        <v>-9014</v>
      </c>
    </row>
    <row r="15" spans="2:11" ht="20.100000000000001" customHeight="1">
      <c r="B15" s="812" t="s">
        <v>643</v>
      </c>
      <c r="C15" s="829">
        <v>364</v>
      </c>
      <c r="D15" s="784" t="s">
        <v>15</v>
      </c>
      <c r="E15" s="784">
        <v>26</v>
      </c>
      <c r="F15" s="784">
        <v>1459</v>
      </c>
      <c r="G15" s="802">
        <v>385</v>
      </c>
      <c r="H15" s="815">
        <v>1240</v>
      </c>
      <c r="I15" s="815">
        <v>588</v>
      </c>
    </row>
    <row r="16" spans="2:11" ht="20.100000000000001" customHeight="1">
      <c r="B16" s="814" t="s">
        <v>517</v>
      </c>
      <c r="C16" s="830">
        <v>-244</v>
      </c>
      <c r="D16" s="254">
        <v>-2507</v>
      </c>
      <c r="E16" s="254">
        <v>-2103</v>
      </c>
      <c r="F16" s="254">
        <v>-1395</v>
      </c>
      <c r="G16" s="804">
        <v>-3290</v>
      </c>
      <c r="H16" s="816">
        <v>-1627</v>
      </c>
      <c r="I16" s="816">
        <v>-1333</v>
      </c>
    </row>
    <row r="17" spans="2:9" ht="20.100000000000001" customHeight="1">
      <c r="B17" s="1066" t="s">
        <v>644</v>
      </c>
      <c r="C17" s="916">
        <v>19502</v>
      </c>
      <c r="D17" s="916">
        <v>24011</v>
      </c>
      <c r="E17" s="916">
        <v>60774</v>
      </c>
      <c r="F17" s="916">
        <v>63274</v>
      </c>
      <c r="G17" s="916">
        <v>67152</v>
      </c>
      <c r="H17" s="917">
        <v>66440</v>
      </c>
      <c r="I17" s="917">
        <v>47955</v>
      </c>
    </row>
    <row r="18" spans="2:9" ht="20.100000000000001" customHeight="1">
      <c r="D18" s="1142"/>
      <c r="E18" s="1142"/>
      <c r="F18" s="900"/>
      <c r="H18" s="119"/>
      <c r="I18" s="119"/>
    </row>
    <row r="19" spans="2:9" ht="20.100000000000001" customHeight="1">
      <c r="B19" s="1136" t="s">
        <v>533</v>
      </c>
      <c r="C19" s="438">
        <v>2016</v>
      </c>
      <c r="D19" s="438">
        <v>2015</v>
      </c>
      <c r="E19" s="438">
        <v>2014</v>
      </c>
      <c r="F19" s="438">
        <v>2013</v>
      </c>
      <c r="G19" s="438">
        <v>2012</v>
      </c>
      <c r="H19" s="438">
        <v>2011</v>
      </c>
      <c r="I19" s="438">
        <v>2010</v>
      </c>
    </row>
    <row r="20" spans="2:9" ht="20.100000000000001" customHeight="1">
      <c r="B20" s="437" t="s">
        <v>14</v>
      </c>
      <c r="C20" s="437"/>
      <c r="D20" s="437"/>
      <c r="E20" s="1039"/>
      <c r="F20" s="1039"/>
      <c r="G20" s="1039"/>
      <c r="H20" s="1039"/>
      <c r="I20" s="1039"/>
    </row>
    <row r="21" spans="2:9" ht="20.100000000000001" customHeight="1">
      <c r="B21" s="1138" t="s">
        <v>634</v>
      </c>
      <c r="C21" s="1139">
        <v>10501</v>
      </c>
      <c r="D21" s="1143">
        <v>19093</v>
      </c>
      <c r="E21" s="1143">
        <v>15419</v>
      </c>
      <c r="F21" s="1143">
        <v>15891</v>
      </c>
      <c r="G21" s="1143">
        <v>15737</v>
      </c>
      <c r="H21" s="1143">
        <v>12289</v>
      </c>
      <c r="I21" s="1143">
        <v>10157</v>
      </c>
    </row>
    <row r="22" spans="2:9" ht="20.100000000000001" customHeight="1">
      <c r="B22" s="812" t="s">
        <v>635</v>
      </c>
      <c r="C22" s="829">
        <v>-1745</v>
      </c>
      <c r="D22" s="784">
        <v>-1860</v>
      </c>
      <c r="E22" s="784">
        <v>-3639</v>
      </c>
      <c r="F22" s="784">
        <v>-3723</v>
      </c>
      <c r="G22" s="802">
        <v>-3074</v>
      </c>
      <c r="H22" s="802">
        <v>-2772</v>
      </c>
      <c r="I22" s="802">
        <v>-2064</v>
      </c>
    </row>
    <row r="23" spans="2:9" ht="20.100000000000001" customHeight="1">
      <c r="B23" s="812" t="s">
        <v>636</v>
      </c>
      <c r="C23" s="829">
        <v>-3840</v>
      </c>
      <c r="D23" s="784">
        <v>-14821</v>
      </c>
      <c r="E23" s="784">
        <v>-1546</v>
      </c>
      <c r="F23" s="784">
        <v>-1056</v>
      </c>
      <c r="G23" s="802">
        <v>-1702</v>
      </c>
      <c r="H23" s="802">
        <v>5901</v>
      </c>
      <c r="I23" s="802">
        <v>2612</v>
      </c>
    </row>
    <row r="24" spans="2:9" ht="20.100000000000001" customHeight="1">
      <c r="B24" s="812" t="s">
        <v>637</v>
      </c>
      <c r="C24" s="829">
        <v>1204</v>
      </c>
      <c r="D24" s="1144" t="s">
        <v>15</v>
      </c>
      <c r="E24" s="784">
        <v>4444</v>
      </c>
      <c r="F24" s="784">
        <v>4980</v>
      </c>
      <c r="G24" s="802">
        <v>-32</v>
      </c>
      <c r="H24" s="802" t="s">
        <v>15</v>
      </c>
      <c r="I24" s="802" t="s">
        <v>15</v>
      </c>
    </row>
    <row r="25" spans="2:9" ht="20.100000000000001" customHeight="1">
      <c r="B25" s="812" t="s">
        <v>638</v>
      </c>
      <c r="C25" s="829">
        <v>83</v>
      </c>
      <c r="D25" s="784">
        <v>1572</v>
      </c>
      <c r="E25" s="784">
        <v>190</v>
      </c>
      <c r="F25" s="784">
        <v>540</v>
      </c>
      <c r="G25" s="802">
        <v>-638</v>
      </c>
      <c r="H25" s="802">
        <v>-536</v>
      </c>
      <c r="I25" s="802">
        <v>260</v>
      </c>
    </row>
    <row r="26" spans="2:9" ht="20.100000000000001" customHeight="1">
      <c r="B26" s="812" t="s">
        <v>639</v>
      </c>
      <c r="C26" s="829">
        <v>971</v>
      </c>
      <c r="D26" s="784">
        <v>1272</v>
      </c>
      <c r="E26" s="784">
        <v>1330</v>
      </c>
      <c r="F26" s="784">
        <v>1101</v>
      </c>
      <c r="G26" s="802">
        <v>1042</v>
      </c>
      <c r="H26" s="802">
        <v>890</v>
      </c>
      <c r="I26" s="802">
        <v>866</v>
      </c>
    </row>
    <row r="27" spans="2:9" ht="20.100000000000001" customHeight="1">
      <c r="B27" s="812" t="s">
        <v>640</v>
      </c>
      <c r="C27" s="829">
        <v>214</v>
      </c>
      <c r="D27" s="784">
        <v>315</v>
      </c>
      <c r="E27" s="784">
        <v>19</v>
      </c>
      <c r="F27" s="784">
        <v>-5020</v>
      </c>
      <c r="G27" s="802">
        <v>1268</v>
      </c>
      <c r="H27" s="802">
        <v>-1050</v>
      </c>
      <c r="I27" s="802">
        <v>411</v>
      </c>
    </row>
    <row r="28" spans="2:9" ht="20.100000000000001" customHeight="1">
      <c r="B28" s="812" t="s">
        <v>641</v>
      </c>
      <c r="C28" s="829">
        <v>1050</v>
      </c>
      <c r="D28" s="784">
        <v>1909</v>
      </c>
      <c r="E28" s="784">
        <v>1542</v>
      </c>
      <c r="F28" s="784">
        <v>1589</v>
      </c>
      <c r="G28" s="802">
        <v>1574</v>
      </c>
      <c r="H28" s="802">
        <v>1229</v>
      </c>
      <c r="I28" s="802">
        <v>1016</v>
      </c>
    </row>
    <row r="29" spans="2:9" ht="20.100000000000001" customHeight="1">
      <c r="B29" s="812" t="s">
        <v>642</v>
      </c>
      <c r="C29" s="829">
        <v>-340</v>
      </c>
      <c r="D29" s="784">
        <v>2901</v>
      </c>
      <c r="E29" s="784">
        <v>834</v>
      </c>
      <c r="F29" s="784">
        <v>1107</v>
      </c>
      <c r="G29" s="802">
        <v>1693</v>
      </c>
      <c r="H29" s="802">
        <v>-1879</v>
      </c>
      <c r="I29" s="802">
        <v>-969</v>
      </c>
    </row>
    <row r="30" spans="2:9" ht="20.100000000000001" customHeight="1">
      <c r="B30" s="812" t="s">
        <v>643</v>
      </c>
      <c r="C30" s="829">
        <v>1929</v>
      </c>
      <c r="D30" s="784">
        <v>186</v>
      </c>
      <c r="E30" s="784">
        <v>543</v>
      </c>
      <c r="F30" s="784">
        <v>520</v>
      </c>
      <c r="G30" s="802">
        <v>23</v>
      </c>
      <c r="H30" s="802">
        <v>2539</v>
      </c>
      <c r="I30" s="802" t="s">
        <v>15</v>
      </c>
    </row>
    <row r="31" spans="2:9" ht="20.100000000000001" customHeight="1">
      <c r="B31" s="814" t="s">
        <v>517</v>
      </c>
      <c r="C31" s="830">
        <v>-110</v>
      </c>
      <c r="D31" s="254">
        <v>-66</v>
      </c>
      <c r="E31" s="254">
        <v>-43</v>
      </c>
      <c r="F31" s="254">
        <v>-510</v>
      </c>
      <c r="G31" s="804" t="s">
        <v>15</v>
      </c>
      <c r="H31" s="804">
        <v>-874</v>
      </c>
      <c r="I31" s="804" t="s">
        <v>15</v>
      </c>
    </row>
    <row r="32" spans="2:9" ht="20.100000000000001" customHeight="1">
      <c r="B32" s="1066" t="s">
        <v>644</v>
      </c>
      <c r="C32" s="916">
        <v>9917</v>
      </c>
      <c r="D32" s="916">
        <v>10501</v>
      </c>
      <c r="E32" s="916">
        <v>19093</v>
      </c>
      <c r="F32" s="916">
        <v>15419</v>
      </c>
      <c r="G32" s="916">
        <v>15891</v>
      </c>
      <c r="H32" s="916">
        <v>15737</v>
      </c>
      <c r="I32" s="916">
        <v>12289</v>
      </c>
    </row>
  </sheetData>
  <mergeCells count="1">
    <mergeCell ref="B2:K2"/>
  </mergeCells>
  <pageMargins left="0.75" right="0.75" top="1" bottom="1" header="0.5" footer="0.5"/>
  <pageSetup paperSize="9" scale="52"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sheetPr codeName="Feuil4" enableFormatConditionsCalculation="0">
    <tabColor theme="4"/>
  </sheetPr>
  <dimension ref="B1:S35"/>
  <sheetViews>
    <sheetView showGridLines="0" zoomScale="150" zoomScaleNormal="150" zoomScalePageLayoutView="150" workbookViewId="0">
      <selection activeCell="A18" sqref="A18"/>
    </sheetView>
  </sheetViews>
  <sheetFormatPr defaultColWidth="11" defaultRowHeight="20.100000000000001" customHeight="1"/>
  <cols>
    <col min="1" max="1" width="5.5" customWidth="1"/>
    <col min="2" max="2" width="53.125" customWidth="1"/>
    <col min="3" max="13" width="10.5" customWidth="1"/>
  </cols>
  <sheetData>
    <row r="1" spans="2:19" ht="20.100000000000001" customHeight="1">
      <c r="O1" s="20"/>
      <c r="P1" s="20"/>
      <c r="Q1" s="20"/>
      <c r="R1" s="20"/>
      <c r="S1" s="20"/>
    </row>
    <row r="2" spans="2:19" ht="20.100000000000001" customHeight="1">
      <c r="B2" s="1496" t="str">
        <f>UPPER("Operational highlights by quarter")</f>
        <v>OPERATIONAL HIGHLIGHTS BY QUARTER</v>
      </c>
      <c r="C2" s="1496"/>
      <c r="D2" s="1496"/>
      <c r="E2" s="1496"/>
      <c r="F2" s="1496"/>
      <c r="G2" s="1496"/>
      <c r="H2" s="1496"/>
      <c r="I2" s="1496"/>
      <c r="J2" s="1496"/>
      <c r="K2" s="1496"/>
      <c r="L2" s="1496"/>
      <c r="M2" s="1496"/>
      <c r="O2" s="13"/>
      <c r="P2" s="14"/>
      <c r="Q2" s="14"/>
      <c r="R2" s="14"/>
      <c r="S2" s="14"/>
    </row>
    <row r="3" spans="2:19" ht="20.100000000000001" customHeight="1">
      <c r="B3" s="1"/>
      <c r="O3" s="13"/>
      <c r="P3" s="13"/>
      <c r="Q3" s="13"/>
      <c r="R3" s="13"/>
      <c r="S3" s="13"/>
    </row>
    <row r="4" spans="2:19" ht="20.100000000000001" customHeight="1">
      <c r="B4" s="255" t="s">
        <v>14</v>
      </c>
      <c r="C4" s="256">
        <v>2016</v>
      </c>
      <c r="D4" s="1502" t="s">
        <v>5</v>
      </c>
      <c r="E4" s="1502"/>
      <c r="F4" s="1502"/>
      <c r="G4" s="1502"/>
      <c r="H4" s="12"/>
      <c r="I4" s="256">
        <v>2015</v>
      </c>
      <c r="J4" s="1502" t="s">
        <v>5</v>
      </c>
      <c r="K4" s="1502"/>
      <c r="L4" s="1502"/>
      <c r="M4" s="1502"/>
      <c r="N4" s="12"/>
      <c r="O4" s="18"/>
      <c r="P4" s="18"/>
      <c r="Q4" s="18"/>
      <c r="R4" s="18"/>
      <c r="S4" s="18"/>
    </row>
    <row r="5" spans="2:19" ht="20.100000000000001" customHeight="1">
      <c r="B5" s="15"/>
      <c r="C5" s="15" t="s">
        <v>6</v>
      </c>
      <c r="D5" s="15" t="s">
        <v>7</v>
      </c>
      <c r="E5" s="15" t="s">
        <v>8</v>
      </c>
      <c r="F5" s="15" t="s">
        <v>9</v>
      </c>
      <c r="G5" s="15" t="s">
        <v>10</v>
      </c>
      <c r="H5" s="12"/>
      <c r="I5" s="15" t="s">
        <v>6</v>
      </c>
      <c r="J5" s="15" t="s">
        <v>7</v>
      </c>
      <c r="K5" s="15" t="s">
        <v>8</v>
      </c>
      <c r="L5" s="15" t="s">
        <v>9</v>
      </c>
      <c r="M5" s="15" t="s">
        <v>10</v>
      </c>
      <c r="N5" s="12"/>
      <c r="O5" s="19"/>
      <c r="P5" s="19"/>
      <c r="Q5" s="19"/>
      <c r="R5" s="19"/>
      <c r="S5" s="19"/>
    </row>
    <row r="6" spans="2:19" ht="20.100000000000001" customHeight="1">
      <c r="B6" s="257" t="s">
        <v>320</v>
      </c>
      <c r="C6" s="258">
        <v>8928</v>
      </c>
      <c r="D6" s="258">
        <v>1770</v>
      </c>
      <c r="E6" s="258">
        <v>1979</v>
      </c>
      <c r="F6" s="258">
        <v>2237</v>
      </c>
      <c r="G6" s="259">
        <v>2942</v>
      </c>
      <c r="H6" s="596"/>
      <c r="I6" s="588">
        <v>12672</v>
      </c>
      <c r="J6" s="588">
        <v>3311</v>
      </c>
      <c r="K6" s="588">
        <v>4064</v>
      </c>
      <c r="L6" s="588">
        <v>3204</v>
      </c>
      <c r="M6" s="588">
        <v>2093</v>
      </c>
      <c r="N6" s="17"/>
      <c r="O6" s="19"/>
      <c r="P6" s="19"/>
      <c r="Q6" s="19"/>
      <c r="R6" s="19"/>
      <c r="S6" s="19"/>
    </row>
    <row r="7" spans="2:19" ht="20.100000000000001" customHeight="1">
      <c r="B7" s="260" t="s">
        <v>11</v>
      </c>
      <c r="C7" s="261">
        <v>2737</v>
      </c>
      <c r="D7" s="261">
        <v>142</v>
      </c>
      <c r="E7" s="261">
        <v>580</v>
      </c>
      <c r="F7" s="261">
        <v>781</v>
      </c>
      <c r="G7" s="262">
        <v>1234</v>
      </c>
      <c r="H7" s="596"/>
      <c r="I7" s="588">
        <v>4925</v>
      </c>
      <c r="J7" s="588">
        <v>1531</v>
      </c>
      <c r="K7" s="588">
        <v>1995</v>
      </c>
      <c r="L7" s="588">
        <v>994</v>
      </c>
      <c r="M7" s="588">
        <v>405</v>
      </c>
      <c r="N7" s="134"/>
      <c r="O7" s="19"/>
      <c r="P7" s="19"/>
      <c r="Q7" s="19"/>
      <c r="R7" s="19"/>
      <c r="S7" s="19"/>
    </row>
    <row r="8" spans="2:19" ht="20.100000000000001" customHeight="1">
      <c r="B8" s="260" t="s">
        <v>12</v>
      </c>
      <c r="C8" s="261">
        <v>4373</v>
      </c>
      <c r="D8" s="261">
        <v>1297</v>
      </c>
      <c r="E8" s="261">
        <v>965</v>
      </c>
      <c r="F8" s="261">
        <v>891</v>
      </c>
      <c r="G8" s="262">
        <v>1220</v>
      </c>
      <c r="H8" s="596"/>
      <c r="I8" s="588">
        <v>5649</v>
      </c>
      <c r="J8" s="588">
        <v>1335</v>
      </c>
      <c r="K8" s="588">
        <v>1604</v>
      </c>
      <c r="L8" s="588">
        <v>1713</v>
      </c>
      <c r="M8" s="588">
        <v>997</v>
      </c>
      <c r="N8" s="134"/>
      <c r="O8" s="18"/>
      <c r="P8" s="18"/>
      <c r="Q8" s="18"/>
      <c r="R8" s="18"/>
      <c r="S8" s="18"/>
    </row>
    <row r="9" spans="2:19" ht="20.100000000000001" customHeight="1">
      <c r="B9" s="260" t="s">
        <v>13</v>
      </c>
      <c r="C9" s="261">
        <v>1818</v>
      </c>
      <c r="D9" s="327">
        <v>331</v>
      </c>
      <c r="E9" s="327">
        <v>434</v>
      </c>
      <c r="F9" s="327">
        <v>565</v>
      </c>
      <c r="G9" s="328">
        <v>488</v>
      </c>
      <c r="H9" s="596"/>
      <c r="I9" s="588">
        <v>2098</v>
      </c>
      <c r="J9" s="588">
        <v>445</v>
      </c>
      <c r="K9" s="588">
        <v>465</v>
      </c>
      <c r="L9" s="588">
        <v>497</v>
      </c>
      <c r="M9" s="588">
        <v>691</v>
      </c>
      <c r="N9" s="134"/>
      <c r="O9" s="19"/>
      <c r="P9" s="19"/>
      <c r="Q9" s="19"/>
      <c r="R9" s="19"/>
      <c r="S9" s="19"/>
    </row>
    <row r="10" spans="2:19" ht="20.100000000000001" customHeight="1">
      <c r="B10" s="257" t="s">
        <v>304</v>
      </c>
      <c r="C10" s="258">
        <v>9420</v>
      </c>
      <c r="D10" s="258">
        <v>1878</v>
      </c>
      <c r="E10" s="258">
        <v>2523</v>
      </c>
      <c r="F10" s="258">
        <v>2339</v>
      </c>
      <c r="G10" s="259">
        <v>2680</v>
      </c>
      <c r="H10" s="596"/>
      <c r="I10" s="588">
        <v>11362</v>
      </c>
      <c r="J10" s="588">
        <v>2780</v>
      </c>
      <c r="K10" s="588">
        <v>3334</v>
      </c>
      <c r="L10" s="588">
        <v>2963</v>
      </c>
      <c r="M10" s="588">
        <v>2285</v>
      </c>
      <c r="N10" s="17"/>
      <c r="O10" s="19"/>
      <c r="P10" s="19"/>
      <c r="Q10" s="19"/>
      <c r="R10" s="19"/>
      <c r="S10" s="19"/>
    </row>
    <row r="11" spans="2:19" ht="20.100000000000001" customHeight="1">
      <c r="B11" s="260" t="s">
        <v>11</v>
      </c>
      <c r="C11" s="261">
        <v>3633</v>
      </c>
      <c r="D11" s="261">
        <v>498</v>
      </c>
      <c r="E11" s="261">
        <v>1127</v>
      </c>
      <c r="F11" s="261">
        <v>877</v>
      </c>
      <c r="G11" s="262">
        <v>1131</v>
      </c>
      <c r="H11" s="596"/>
      <c r="I11" s="588">
        <v>4774</v>
      </c>
      <c r="J11" s="588">
        <v>1359</v>
      </c>
      <c r="K11" s="588">
        <v>1560</v>
      </c>
      <c r="L11" s="588">
        <v>1107</v>
      </c>
      <c r="M11" s="588">
        <v>748</v>
      </c>
      <c r="N11" s="134"/>
      <c r="O11" s="19"/>
      <c r="P11" s="19"/>
      <c r="Q11" s="19"/>
      <c r="R11" s="19"/>
      <c r="S11" s="19"/>
    </row>
    <row r="12" spans="2:19" ht="20.100000000000001" customHeight="1">
      <c r="B12" s="260" t="s">
        <v>12</v>
      </c>
      <c r="C12" s="261">
        <v>4201</v>
      </c>
      <c r="D12" s="261">
        <v>1128</v>
      </c>
      <c r="E12" s="261">
        <v>1018</v>
      </c>
      <c r="F12" s="261">
        <v>917</v>
      </c>
      <c r="G12" s="262">
        <v>1138</v>
      </c>
      <c r="H12" s="596"/>
      <c r="I12" s="588">
        <v>4889</v>
      </c>
      <c r="J12" s="588">
        <v>1100</v>
      </c>
      <c r="K12" s="588">
        <v>1349</v>
      </c>
      <c r="L12" s="588">
        <v>1433</v>
      </c>
      <c r="M12" s="588">
        <v>1007</v>
      </c>
      <c r="N12" s="134"/>
    </row>
    <row r="13" spans="2:19" ht="20.100000000000001" customHeight="1">
      <c r="B13" s="263" t="s">
        <v>13</v>
      </c>
      <c r="C13" s="264">
        <v>1586</v>
      </c>
      <c r="D13" s="264">
        <v>252</v>
      </c>
      <c r="E13" s="264">
        <v>378</v>
      </c>
      <c r="F13" s="264">
        <v>545</v>
      </c>
      <c r="G13" s="265">
        <v>411</v>
      </c>
      <c r="H13" s="596"/>
      <c r="I13" s="589">
        <v>1699</v>
      </c>
      <c r="J13" s="590">
        <v>321</v>
      </c>
      <c r="K13" s="590">
        <v>425</v>
      </c>
      <c r="L13" s="589">
        <v>423</v>
      </c>
      <c r="M13" s="590">
        <v>530</v>
      </c>
      <c r="N13" s="134"/>
    </row>
    <row r="14" spans="2:19" ht="20.100000000000001" customHeight="1">
      <c r="B14" s="178"/>
      <c r="C14" s="178"/>
      <c r="D14" s="178"/>
      <c r="E14" s="178"/>
      <c r="F14" s="178"/>
      <c r="G14" s="178"/>
      <c r="H14" s="178"/>
      <c r="I14" s="178"/>
      <c r="J14" s="178"/>
      <c r="K14" s="178"/>
      <c r="L14" s="178"/>
      <c r="M14" s="178"/>
      <c r="N14" s="134"/>
    </row>
    <row r="15" spans="2:19" ht="15.75">
      <c r="B15" s="1503" t="s">
        <v>321</v>
      </c>
      <c r="C15" s="1503"/>
      <c r="D15" s="1503"/>
      <c r="E15" s="1503"/>
      <c r="F15" s="1503"/>
      <c r="G15" s="1503"/>
      <c r="H15" s="1503"/>
      <c r="I15" s="1503"/>
      <c r="J15" s="1503"/>
      <c r="K15" s="1503"/>
      <c r="L15" s="1503"/>
      <c r="M15" s="1503"/>
      <c r="N15" s="12"/>
    </row>
    <row r="16" spans="2:19" ht="20.100000000000001" customHeight="1">
      <c r="B16" s="178"/>
      <c r="C16" s="178"/>
      <c r="D16" s="178"/>
      <c r="E16" s="178"/>
      <c r="F16" s="178"/>
      <c r="G16" s="178"/>
      <c r="H16" s="178"/>
      <c r="I16" s="154"/>
      <c r="J16" s="154"/>
      <c r="K16" s="154"/>
      <c r="L16" s="154"/>
      <c r="M16" s="154"/>
      <c r="N16" s="12"/>
    </row>
    <row r="17" spans="2:15" ht="20.100000000000001" customHeight="1">
      <c r="N17" s="17"/>
    </row>
    <row r="18" spans="2:15" ht="20.100000000000001" customHeight="1">
      <c r="N18" s="134"/>
    </row>
    <row r="19" spans="2:15" ht="20.100000000000001" customHeight="1">
      <c r="N19" s="134"/>
    </row>
    <row r="20" spans="2:15" ht="20.100000000000001" customHeight="1">
      <c r="N20" s="134"/>
    </row>
    <row r="21" spans="2:15" ht="20.100000000000001" customHeight="1">
      <c r="N21" s="17"/>
      <c r="O21" s="8"/>
    </row>
    <row r="22" spans="2:15" ht="20.100000000000001" customHeight="1">
      <c r="N22" s="134"/>
    </row>
    <row r="23" spans="2:15" ht="20.100000000000001" customHeight="1">
      <c r="N23" s="134"/>
    </row>
    <row r="24" spans="2:15" ht="20.100000000000001" customHeight="1">
      <c r="N24" s="134"/>
    </row>
    <row r="26" spans="2:15" ht="16.5" customHeight="1"/>
    <row r="28" spans="2:15" ht="15.75">
      <c r="B28" s="1501"/>
      <c r="C28" s="1501"/>
      <c r="D28" s="1501"/>
      <c r="E28" s="1501"/>
      <c r="F28" s="1501"/>
      <c r="G28" s="1501"/>
      <c r="H28" s="1501"/>
      <c r="I28" s="1501"/>
      <c r="J28" s="1501"/>
      <c r="K28" s="1501"/>
      <c r="L28" s="1501"/>
      <c r="M28" s="1501"/>
    </row>
    <row r="29" spans="2:15" ht="15.75">
      <c r="B29" s="224"/>
      <c r="C29" s="225"/>
      <c r="D29" s="225"/>
      <c r="E29" s="225"/>
      <c r="F29" s="225"/>
      <c r="G29" s="225"/>
      <c r="H29" s="225"/>
      <c r="I29" s="225"/>
      <c r="J29" s="225"/>
      <c r="K29" s="225"/>
      <c r="L29" s="225"/>
      <c r="M29" s="225"/>
    </row>
    <row r="34" ht="32.1" customHeight="1"/>
    <row r="35" ht="32.1" customHeight="1"/>
  </sheetData>
  <mergeCells count="5">
    <mergeCell ref="B28:M28"/>
    <mergeCell ref="B2:M2"/>
    <mergeCell ref="D4:G4"/>
    <mergeCell ref="J4:M4"/>
    <mergeCell ref="B15:M15"/>
  </mergeCells>
  <pageMargins left="0.74803149606299213" right="0.74803149606299213" top="0.98425196850393704" bottom="0.98425196850393704" header="0.51181102362204722" footer="0.51181102362204722"/>
  <pageSetup paperSize="8" scale="60" orientation="landscape"/>
  <drawing r:id="rId1"/>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sheetPr>
    <tabColor rgb="FF92D050"/>
  </sheetPr>
  <dimension ref="B2:R54"/>
  <sheetViews>
    <sheetView showGridLines="0" view="pageBreakPreview" zoomScale="140" zoomScaleNormal="140" zoomScalePageLayoutView="140" workbookViewId="0"/>
  </sheetViews>
  <sheetFormatPr defaultColWidth="10.875" defaultRowHeight="20.100000000000001" customHeight="1"/>
  <cols>
    <col min="1" max="1" width="5.5" style="903" customWidth="1"/>
    <col min="2" max="2" width="27" style="903" customWidth="1"/>
    <col min="3" max="3" width="10.875" style="903"/>
    <col min="4" max="4" width="12.5" style="903" customWidth="1"/>
    <col min="5" max="5" width="10.875" style="903"/>
    <col min="6" max="6" width="12.5" style="903" customWidth="1"/>
    <col min="7" max="7" width="10.875" style="903"/>
    <col min="8" max="8" width="11.5" style="903" customWidth="1"/>
    <col min="9" max="16384" width="10.875" style="903"/>
  </cols>
  <sheetData>
    <row r="2" spans="2:18" ht="20.100000000000001" customHeight="1">
      <c r="B2" s="1496" t="str">
        <f>UPPER("Oil and gas acreage")</f>
        <v>OIL AND GAS ACREAGE</v>
      </c>
      <c r="C2" s="1496"/>
      <c r="D2" s="1496"/>
      <c r="E2" s="1496"/>
      <c r="F2" s="1496"/>
      <c r="G2" s="1496"/>
    </row>
    <row r="4" spans="2:18" ht="20.100000000000001" customHeight="1">
      <c r="B4" s="1544" t="s">
        <v>645</v>
      </c>
      <c r="C4" s="1544"/>
      <c r="D4" s="1545">
        <v>2016</v>
      </c>
      <c r="E4" s="1546"/>
      <c r="F4" s="1545">
        <v>2015</v>
      </c>
      <c r="G4" s="1546"/>
      <c r="H4" s="1545">
        <v>2014</v>
      </c>
      <c r="I4" s="1546"/>
    </row>
    <row r="5" spans="2:18" ht="39" customHeight="1">
      <c r="B5" s="1548" t="s">
        <v>646</v>
      </c>
      <c r="C5" s="1548"/>
      <c r="D5" s="1145" t="s">
        <v>647</v>
      </c>
      <c r="E5" s="1146" t="s">
        <v>648</v>
      </c>
      <c r="F5" s="1145" t="s">
        <v>647</v>
      </c>
      <c r="G5" s="1146" t="s">
        <v>648</v>
      </c>
      <c r="H5" s="1145" t="s">
        <v>647</v>
      </c>
      <c r="I5" s="1146" t="s">
        <v>648</v>
      </c>
      <c r="L5" s="987"/>
      <c r="M5" s="988"/>
      <c r="N5" s="987"/>
      <c r="O5" s="987"/>
      <c r="P5" s="987"/>
      <c r="Q5" s="988"/>
      <c r="R5" s="988"/>
    </row>
    <row r="6" spans="2:18" ht="20.100000000000001" customHeight="1">
      <c r="B6" s="812" t="s">
        <v>649</v>
      </c>
      <c r="C6" s="812" t="s">
        <v>650</v>
      </c>
      <c r="D6" s="60">
        <v>18416</v>
      </c>
      <c r="E6" s="60">
        <v>719</v>
      </c>
      <c r="F6" s="249">
        <v>23346</v>
      </c>
      <c r="G6" s="249">
        <v>764</v>
      </c>
      <c r="H6" s="249">
        <v>24369</v>
      </c>
      <c r="I6" s="249">
        <v>747</v>
      </c>
    </row>
    <row r="7" spans="2:18" ht="20.100000000000001" customHeight="1">
      <c r="B7" s="46"/>
      <c r="C7" s="46" t="s">
        <v>651</v>
      </c>
      <c r="D7" s="1147">
        <v>6989</v>
      </c>
      <c r="E7" s="1147">
        <v>154</v>
      </c>
      <c r="F7" s="1148">
        <v>9581</v>
      </c>
      <c r="G7" s="1148">
        <v>158</v>
      </c>
      <c r="H7" s="1148">
        <v>11123</v>
      </c>
      <c r="I7" s="1148">
        <v>152</v>
      </c>
    </row>
    <row r="8" spans="2:18" ht="20.100000000000001" customHeight="1">
      <c r="B8" s="812" t="s">
        <v>446</v>
      </c>
      <c r="C8" s="812" t="s">
        <v>650</v>
      </c>
      <c r="D8" s="60">
        <v>3584</v>
      </c>
      <c r="E8" s="60">
        <v>503</v>
      </c>
      <c r="F8" s="249">
        <v>3659</v>
      </c>
      <c r="G8" s="249">
        <v>520</v>
      </c>
      <c r="H8" s="249">
        <v>3419</v>
      </c>
      <c r="I8" s="249">
        <v>1370</v>
      </c>
    </row>
    <row r="9" spans="2:18" ht="20.100000000000001" customHeight="1">
      <c r="B9" s="46"/>
      <c r="C9" s="46" t="s">
        <v>651</v>
      </c>
      <c r="D9" s="1147">
        <v>666</v>
      </c>
      <c r="E9" s="1147">
        <v>93</v>
      </c>
      <c r="F9" s="1148">
        <v>728</v>
      </c>
      <c r="G9" s="1148">
        <v>96</v>
      </c>
      <c r="H9" s="1148">
        <v>1333</v>
      </c>
      <c r="I9" s="1148">
        <v>215</v>
      </c>
    </row>
    <row r="10" spans="2:18" ht="20.100000000000001" customHeight="1">
      <c r="B10" s="812" t="s">
        <v>511</v>
      </c>
      <c r="C10" s="812" t="s">
        <v>650</v>
      </c>
      <c r="D10" s="60">
        <v>79517</v>
      </c>
      <c r="E10" s="60">
        <v>806</v>
      </c>
      <c r="F10" s="249">
        <v>82757</v>
      </c>
      <c r="G10" s="249">
        <v>817</v>
      </c>
      <c r="H10" s="249">
        <v>90974</v>
      </c>
      <c r="I10" s="249">
        <v>810</v>
      </c>
    </row>
    <row r="11" spans="2:18" ht="20.100000000000001" customHeight="1">
      <c r="B11" s="46"/>
      <c r="C11" s="46" t="s">
        <v>651</v>
      </c>
      <c r="D11" s="1147">
        <v>46071</v>
      </c>
      <c r="E11" s="1147">
        <v>200</v>
      </c>
      <c r="F11" s="1148">
        <v>45852</v>
      </c>
      <c r="G11" s="1148">
        <v>207</v>
      </c>
      <c r="H11" s="1148">
        <v>50990</v>
      </c>
      <c r="I11" s="1148">
        <v>211</v>
      </c>
    </row>
    <row r="12" spans="2:18" ht="20.100000000000001" customHeight="1">
      <c r="B12" s="812" t="s">
        <v>652</v>
      </c>
      <c r="C12" s="812" t="s">
        <v>650</v>
      </c>
      <c r="D12" s="60">
        <v>37148</v>
      </c>
      <c r="E12" s="60">
        <v>2606</v>
      </c>
      <c r="F12" s="249">
        <v>38582</v>
      </c>
      <c r="G12" s="249">
        <v>2686</v>
      </c>
      <c r="H12" s="249">
        <v>65787</v>
      </c>
      <c r="I12" s="249">
        <v>1710</v>
      </c>
    </row>
    <row r="13" spans="2:18" ht="20.100000000000001" customHeight="1">
      <c r="B13" s="46"/>
      <c r="C13" s="46" t="s">
        <v>651</v>
      </c>
      <c r="D13" s="1147">
        <v>9991</v>
      </c>
      <c r="E13" s="1147">
        <v>371</v>
      </c>
      <c r="F13" s="1148">
        <v>10545</v>
      </c>
      <c r="G13" s="1148">
        <v>366</v>
      </c>
      <c r="H13" s="1148">
        <v>38481</v>
      </c>
      <c r="I13" s="1148">
        <v>268</v>
      </c>
    </row>
    <row r="14" spans="2:18" ht="20.100000000000001" customHeight="1">
      <c r="B14" s="812" t="s">
        <v>459</v>
      </c>
      <c r="C14" s="812" t="s">
        <v>650</v>
      </c>
      <c r="D14" s="60">
        <v>24569</v>
      </c>
      <c r="E14" s="60">
        <v>992</v>
      </c>
      <c r="F14" s="249">
        <v>23881</v>
      </c>
      <c r="G14" s="249">
        <v>984</v>
      </c>
      <c r="H14" s="249">
        <v>25081</v>
      </c>
      <c r="I14" s="249">
        <v>962</v>
      </c>
    </row>
    <row r="15" spans="2:18" ht="20.100000000000001" customHeight="1">
      <c r="B15" s="46"/>
      <c r="C15" s="46" t="s">
        <v>651</v>
      </c>
      <c r="D15" s="1147">
        <v>13155</v>
      </c>
      <c r="E15" s="1147">
        <v>468</v>
      </c>
      <c r="F15" s="1148">
        <v>9186</v>
      </c>
      <c r="G15" s="1148">
        <v>304</v>
      </c>
      <c r="H15" s="1148">
        <v>11375</v>
      </c>
      <c r="I15" s="1148">
        <v>299</v>
      </c>
    </row>
    <row r="16" spans="2:18" ht="20.100000000000001" customHeight="1">
      <c r="B16" s="812" t="s">
        <v>467</v>
      </c>
      <c r="C16" s="812" t="s">
        <v>650</v>
      </c>
      <c r="D16" s="60">
        <v>44242</v>
      </c>
      <c r="E16" s="60">
        <v>738</v>
      </c>
      <c r="F16" s="249">
        <v>38834</v>
      </c>
      <c r="G16" s="249">
        <v>672</v>
      </c>
      <c r="H16" s="249">
        <v>36307</v>
      </c>
      <c r="I16" s="249">
        <v>651</v>
      </c>
    </row>
    <row r="17" spans="2:9" ht="20.100000000000001" customHeight="1">
      <c r="B17" s="814"/>
      <c r="C17" s="814" t="s">
        <v>651</v>
      </c>
      <c r="D17" s="1147">
        <v>27373</v>
      </c>
      <c r="E17" s="1147">
        <v>276</v>
      </c>
      <c r="F17" s="1148">
        <v>23285</v>
      </c>
      <c r="G17" s="1148">
        <v>251</v>
      </c>
      <c r="H17" s="1148">
        <v>21004</v>
      </c>
      <c r="I17" s="1148">
        <v>244</v>
      </c>
    </row>
    <row r="18" spans="2:9" ht="20.100000000000001" customHeight="1">
      <c r="B18" s="1541" t="s">
        <v>38</v>
      </c>
      <c r="C18" s="1066" t="s">
        <v>650</v>
      </c>
      <c r="D18" s="917">
        <v>207476</v>
      </c>
      <c r="E18" s="917">
        <v>6364</v>
      </c>
      <c r="F18" s="917">
        <v>211059</v>
      </c>
      <c r="G18" s="917">
        <v>6443</v>
      </c>
      <c r="H18" s="917">
        <v>245937</v>
      </c>
      <c r="I18" s="917">
        <v>6250</v>
      </c>
    </row>
    <row r="19" spans="2:9" ht="20.100000000000001" customHeight="1">
      <c r="B19" s="1542"/>
      <c r="C19" s="1149" t="s">
        <v>653</v>
      </c>
      <c r="D19" s="1134">
        <v>104245</v>
      </c>
      <c r="E19" s="1134">
        <v>1562</v>
      </c>
      <c r="F19" s="1134">
        <v>99177</v>
      </c>
      <c r="G19" s="1134">
        <v>1382</v>
      </c>
      <c r="H19" s="1134">
        <v>134306</v>
      </c>
      <c r="I19" s="1134">
        <v>1389</v>
      </c>
    </row>
    <row r="21" spans="2:9" ht="20.100000000000001" customHeight="1">
      <c r="B21" s="1544" t="s">
        <v>645</v>
      </c>
      <c r="C21" s="1544"/>
      <c r="D21" s="1545">
        <v>2013</v>
      </c>
      <c r="E21" s="1545"/>
      <c r="F21" s="1545">
        <v>2012</v>
      </c>
      <c r="G21" s="1546"/>
      <c r="H21" s="1547"/>
      <c r="I21" s="1547"/>
    </row>
    <row r="22" spans="2:9" ht="36" customHeight="1">
      <c r="B22" s="1548" t="s">
        <v>646</v>
      </c>
      <c r="C22" s="1548"/>
      <c r="D22" s="1145" t="s">
        <v>647</v>
      </c>
      <c r="E22" s="1146" t="s">
        <v>648</v>
      </c>
      <c r="F22" s="1145" t="s">
        <v>647</v>
      </c>
      <c r="G22" s="1145" t="s">
        <v>648</v>
      </c>
      <c r="H22" s="1150"/>
      <c r="I22" s="1150"/>
    </row>
    <row r="23" spans="2:9" ht="20.100000000000001" customHeight="1">
      <c r="B23" s="812" t="s">
        <v>649</v>
      </c>
      <c r="C23" s="812" t="s">
        <v>650</v>
      </c>
      <c r="D23" s="249">
        <v>24777</v>
      </c>
      <c r="E23" s="249">
        <v>784</v>
      </c>
      <c r="F23" s="249">
        <v>10943</v>
      </c>
      <c r="G23" s="1151">
        <v>731</v>
      </c>
      <c r="H23" s="480"/>
      <c r="I23" s="480"/>
    </row>
    <row r="24" spans="2:9" ht="20.100000000000001" customHeight="1">
      <c r="B24" s="46"/>
      <c r="C24" s="46" t="s">
        <v>651</v>
      </c>
      <c r="D24" s="1148">
        <v>11252</v>
      </c>
      <c r="E24" s="1148">
        <v>173</v>
      </c>
      <c r="F24" s="1148">
        <v>7240</v>
      </c>
      <c r="G24" s="1152">
        <v>176</v>
      </c>
      <c r="H24" s="480"/>
      <c r="I24" s="480"/>
    </row>
    <row r="25" spans="2:9" ht="20.100000000000001" customHeight="1">
      <c r="B25" s="812" t="s">
        <v>446</v>
      </c>
      <c r="C25" s="812" t="s">
        <v>650</v>
      </c>
      <c r="D25" s="249">
        <v>338</v>
      </c>
      <c r="E25" s="249">
        <v>375</v>
      </c>
      <c r="F25" s="249">
        <v>4372</v>
      </c>
      <c r="G25" s="1151">
        <v>375</v>
      </c>
      <c r="H25" s="86"/>
      <c r="I25" s="86"/>
    </row>
    <row r="26" spans="2:9" ht="20.100000000000001" customHeight="1">
      <c r="B26" s="46"/>
      <c r="C26" s="46" t="s">
        <v>651</v>
      </c>
      <c r="D26" s="1148">
        <v>131</v>
      </c>
      <c r="E26" s="1148">
        <v>66</v>
      </c>
      <c r="F26" s="1148">
        <v>2836</v>
      </c>
      <c r="G26" s="1152">
        <v>61</v>
      </c>
      <c r="H26" s="86"/>
      <c r="I26" s="86"/>
    </row>
    <row r="27" spans="2:9" ht="20.100000000000001" customHeight="1">
      <c r="B27" s="812" t="s">
        <v>511</v>
      </c>
      <c r="C27" s="812" t="s">
        <v>650</v>
      </c>
      <c r="D27" s="249">
        <v>100030</v>
      </c>
      <c r="E27" s="249">
        <v>765</v>
      </c>
      <c r="F27" s="249">
        <v>96824</v>
      </c>
      <c r="G27" s="1151">
        <v>755</v>
      </c>
      <c r="H27" s="86"/>
      <c r="I27" s="86"/>
    </row>
    <row r="28" spans="2:9" ht="20.100000000000001" customHeight="1">
      <c r="B28" s="46"/>
      <c r="C28" s="46" t="s">
        <v>651</v>
      </c>
      <c r="D28" s="1148">
        <v>56625</v>
      </c>
      <c r="E28" s="1148">
        <v>201</v>
      </c>
      <c r="F28" s="1148">
        <v>56260</v>
      </c>
      <c r="G28" s="1152">
        <v>198</v>
      </c>
      <c r="H28" s="86"/>
      <c r="I28" s="86"/>
    </row>
    <row r="29" spans="2:9" ht="20.100000000000001" customHeight="1">
      <c r="B29" s="812" t="s">
        <v>652</v>
      </c>
      <c r="C29" s="812" t="s">
        <v>650</v>
      </c>
      <c r="D29" s="249">
        <v>67370</v>
      </c>
      <c r="E29" s="249">
        <v>1983</v>
      </c>
      <c r="F29" s="249">
        <v>71154</v>
      </c>
      <c r="G29" s="1151">
        <v>2397</v>
      </c>
      <c r="H29" s="86"/>
      <c r="I29" s="86"/>
    </row>
    <row r="30" spans="2:9" ht="20.100000000000001" customHeight="1">
      <c r="B30" s="46"/>
      <c r="C30" s="46" t="s">
        <v>651</v>
      </c>
      <c r="D30" s="1148">
        <v>34403</v>
      </c>
      <c r="E30" s="1148">
        <v>332</v>
      </c>
      <c r="F30" s="1148">
        <v>35280</v>
      </c>
      <c r="G30" s="1152">
        <v>396</v>
      </c>
      <c r="H30" s="86"/>
      <c r="I30" s="86"/>
    </row>
    <row r="31" spans="2:9" ht="20.100000000000001" customHeight="1">
      <c r="B31" s="812" t="s">
        <v>459</v>
      </c>
      <c r="C31" s="812" t="s">
        <v>650</v>
      </c>
      <c r="D31" s="249">
        <v>19790</v>
      </c>
      <c r="E31" s="249">
        <v>960</v>
      </c>
      <c r="F31" s="249">
        <v>16604</v>
      </c>
      <c r="G31" s="1151">
        <v>1705</v>
      </c>
      <c r="H31" s="86"/>
      <c r="I31" s="86"/>
    </row>
    <row r="32" spans="2:9" ht="20.100000000000001" customHeight="1">
      <c r="B32" s="46"/>
      <c r="C32" s="46" t="s">
        <v>651</v>
      </c>
      <c r="D32" s="1148">
        <v>9391</v>
      </c>
      <c r="E32" s="1148">
        <v>286</v>
      </c>
      <c r="F32" s="1148">
        <v>6800</v>
      </c>
      <c r="G32" s="1152">
        <v>330</v>
      </c>
      <c r="H32" s="86"/>
      <c r="I32" s="86"/>
    </row>
    <row r="33" spans="2:9" ht="20.100000000000001" customHeight="1">
      <c r="B33" s="812" t="s">
        <v>467</v>
      </c>
      <c r="C33" s="812" t="s">
        <v>650</v>
      </c>
      <c r="D33" s="249">
        <v>41668</v>
      </c>
      <c r="E33" s="249">
        <v>627</v>
      </c>
      <c r="F33" s="249">
        <v>31909</v>
      </c>
      <c r="G33" s="1151">
        <v>573</v>
      </c>
      <c r="H33" s="86"/>
      <c r="I33" s="86"/>
    </row>
    <row r="34" spans="2:9" ht="20.100000000000001" customHeight="1">
      <c r="B34" s="814"/>
      <c r="C34" s="814" t="s">
        <v>651</v>
      </c>
      <c r="D34" s="250">
        <v>23801</v>
      </c>
      <c r="E34" s="250">
        <v>233</v>
      </c>
      <c r="F34" s="250">
        <v>14989</v>
      </c>
      <c r="G34" s="1153">
        <v>208</v>
      </c>
      <c r="H34" s="86"/>
      <c r="I34" s="86"/>
    </row>
    <row r="35" spans="2:9" ht="20.100000000000001" customHeight="1">
      <c r="B35" s="1541" t="s">
        <v>38</v>
      </c>
      <c r="C35" s="1066" t="s">
        <v>650</v>
      </c>
      <c r="D35" s="917">
        <v>253973</v>
      </c>
      <c r="E35" s="917">
        <v>5494</v>
      </c>
      <c r="F35" s="917">
        <v>231806</v>
      </c>
      <c r="G35" s="1009">
        <v>6536</v>
      </c>
      <c r="H35" s="1154"/>
      <c r="I35" s="1154"/>
    </row>
    <row r="36" spans="2:9" ht="20.100000000000001" customHeight="1">
      <c r="B36" s="1542"/>
      <c r="C36" s="1149" t="s">
        <v>653</v>
      </c>
      <c r="D36" s="1134">
        <v>135603</v>
      </c>
      <c r="E36" s="1134">
        <v>1291</v>
      </c>
      <c r="F36" s="1134">
        <v>123405</v>
      </c>
      <c r="G36" s="1155">
        <v>1369</v>
      </c>
      <c r="H36" s="1154"/>
      <c r="I36" s="1154"/>
    </row>
    <row r="37" spans="2:9" ht="8.25" customHeight="1"/>
    <row r="38" spans="2:9" s="907" customFormat="1" ht="20.100000000000001" customHeight="1">
      <c r="B38" s="1543" t="s">
        <v>654</v>
      </c>
      <c r="C38" s="1543"/>
      <c r="D38" s="1543"/>
      <c r="E38" s="1543"/>
      <c r="F38" s="1543"/>
      <c r="G38" s="1543"/>
    </row>
    <row r="39" spans="2:9" s="1156" customFormat="1" ht="20.100000000000001" customHeight="1">
      <c r="B39" s="1514" t="s">
        <v>655</v>
      </c>
      <c r="C39" s="1514"/>
      <c r="D39" s="1514"/>
      <c r="E39" s="1514"/>
      <c r="F39" s="1514"/>
      <c r="G39" s="1514"/>
    </row>
    <row r="40" spans="2:9" ht="35.1" customHeight="1"/>
    <row r="41" spans="2:9" ht="26.1" customHeight="1"/>
    <row r="54" ht="12.95" customHeight="1"/>
  </sheetData>
  <mergeCells count="15">
    <mergeCell ref="H21:I21"/>
    <mergeCell ref="B22:C22"/>
    <mergeCell ref="B2:G2"/>
    <mergeCell ref="B4:C4"/>
    <mergeCell ref="D4:E4"/>
    <mergeCell ref="F4:G4"/>
    <mergeCell ref="H4:I4"/>
    <mergeCell ref="B5:C5"/>
    <mergeCell ref="B35:B36"/>
    <mergeCell ref="B38:G38"/>
    <mergeCell ref="B39:G39"/>
    <mergeCell ref="B18:B19"/>
    <mergeCell ref="B21:C21"/>
    <mergeCell ref="D21:E21"/>
    <mergeCell ref="F21:G21"/>
  </mergeCells>
  <pageMargins left="0.75" right="0.75" top="1" bottom="1" header="0.5" footer="0.5"/>
  <pageSetup paperSize="9" scale="66" orientation="portrait" horizontalDpi="4294967292" verticalDpi="4294967292" r:id="rId1"/>
  <drawing r:id="rId2"/>
</worksheet>
</file>

<file path=xl/worksheets/sheet51.xml><?xml version="1.0" encoding="utf-8"?>
<worksheet xmlns="http://schemas.openxmlformats.org/spreadsheetml/2006/main" xmlns:r="http://schemas.openxmlformats.org/officeDocument/2006/relationships">
  <sheetPr>
    <tabColor rgb="FF92D050"/>
  </sheetPr>
  <dimension ref="B2:I37"/>
  <sheetViews>
    <sheetView showGridLines="0" view="pageBreakPreview" zoomScale="140" zoomScaleNormal="140" zoomScaleSheetLayoutView="85" zoomScalePageLayoutView="140" workbookViewId="0"/>
  </sheetViews>
  <sheetFormatPr defaultColWidth="10.875" defaultRowHeight="20.100000000000001" customHeight="1"/>
  <cols>
    <col min="1" max="1" width="5.5" style="903" customWidth="1"/>
    <col min="2" max="2" width="39.375" style="903" customWidth="1"/>
    <col min="3" max="16384" width="10.875" style="903"/>
  </cols>
  <sheetData>
    <row r="2" spans="2:9" ht="20.100000000000001" customHeight="1">
      <c r="B2" s="1496" t="str">
        <f>UPPER("Number of productive wells")</f>
        <v>NUMBER OF PRODUCTIVE WELLS</v>
      </c>
      <c r="C2" s="1496"/>
      <c r="D2" s="1496"/>
      <c r="E2" s="1496"/>
      <c r="F2" s="1496"/>
      <c r="G2" s="1496"/>
    </row>
    <row r="4" spans="2:9" ht="20.100000000000001" customHeight="1">
      <c r="B4" s="1157" t="s">
        <v>47</v>
      </c>
      <c r="D4" s="1549">
        <v>2016</v>
      </c>
      <c r="E4" s="1524"/>
      <c r="F4" s="1549">
        <v>2015</v>
      </c>
      <c r="G4" s="1524"/>
      <c r="H4" s="1549">
        <v>2014</v>
      </c>
      <c r="I4" s="1524"/>
    </row>
    <row r="5" spans="2:9" ht="47.1" customHeight="1">
      <c r="B5" s="1551" t="s">
        <v>656</v>
      </c>
      <c r="C5" s="1551"/>
      <c r="D5" s="1158" t="s">
        <v>657</v>
      </c>
      <c r="E5" s="1146" t="s">
        <v>658</v>
      </c>
      <c r="F5" s="1158" t="s">
        <v>657</v>
      </c>
      <c r="G5" s="1146" t="s">
        <v>658</v>
      </c>
      <c r="H5" s="1158" t="s">
        <v>657</v>
      </c>
      <c r="I5" s="1146" t="s">
        <v>658</v>
      </c>
    </row>
    <row r="6" spans="2:9" ht="20.100000000000001" customHeight="1">
      <c r="B6" s="812" t="s">
        <v>649</v>
      </c>
      <c r="C6" s="812" t="s">
        <v>659</v>
      </c>
      <c r="D6" s="1159">
        <v>415</v>
      </c>
      <c r="E6" s="59">
        <v>106</v>
      </c>
      <c r="F6" s="912">
        <v>407</v>
      </c>
      <c r="G6" s="784">
        <v>108</v>
      </c>
      <c r="H6" s="912">
        <v>391</v>
      </c>
      <c r="I6" s="784">
        <v>136</v>
      </c>
    </row>
    <row r="7" spans="2:9" ht="20.100000000000001" customHeight="1">
      <c r="B7" s="46"/>
      <c r="C7" s="46" t="s">
        <v>660</v>
      </c>
      <c r="D7" s="1160">
        <v>259</v>
      </c>
      <c r="E7" s="1160">
        <v>87</v>
      </c>
      <c r="F7" s="1161">
        <v>289</v>
      </c>
      <c r="G7" s="1161">
        <v>88</v>
      </c>
      <c r="H7" s="1161">
        <v>279</v>
      </c>
      <c r="I7" s="1161">
        <v>149</v>
      </c>
    </row>
    <row r="8" spans="2:9" ht="20.100000000000001" customHeight="1">
      <c r="B8" s="812" t="s">
        <v>446</v>
      </c>
      <c r="C8" s="812" t="s">
        <v>659</v>
      </c>
      <c r="D8" s="59">
        <v>232</v>
      </c>
      <c r="E8" s="59">
        <v>39</v>
      </c>
      <c r="F8" s="784">
        <v>207</v>
      </c>
      <c r="G8" s="784">
        <v>42</v>
      </c>
      <c r="H8" s="784">
        <v>137</v>
      </c>
      <c r="I8" s="784">
        <v>31</v>
      </c>
    </row>
    <row r="9" spans="2:9" ht="20.100000000000001" customHeight="1">
      <c r="B9" s="46"/>
      <c r="C9" s="46" t="s">
        <v>660</v>
      </c>
      <c r="D9" s="1160">
        <v>489</v>
      </c>
      <c r="E9" s="1160">
        <v>80</v>
      </c>
      <c r="F9" s="1161">
        <v>516</v>
      </c>
      <c r="G9" s="1161">
        <v>80</v>
      </c>
      <c r="H9" s="1161">
        <v>410</v>
      </c>
      <c r="I9" s="1161">
        <v>67</v>
      </c>
    </row>
    <row r="10" spans="2:9" ht="20.100000000000001" customHeight="1">
      <c r="B10" s="812" t="s">
        <v>511</v>
      </c>
      <c r="C10" s="812" t="s">
        <v>659</v>
      </c>
      <c r="D10" s="59">
        <v>2091</v>
      </c>
      <c r="E10" s="59">
        <v>561</v>
      </c>
      <c r="F10" s="784">
        <v>2165</v>
      </c>
      <c r="G10" s="784">
        <v>601</v>
      </c>
      <c r="H10" s="784">
        <v>1928</v>
      </c>
      <c r="I10" s="784">
        <v>596</v>
      </c>
    </row>
    <row r="11" spans="2:9" ht="20.100000000000001" customHeight="1">
      <c r="B11" s="46"/>
      <c r="C11" s="46" t="s">
        <v>660</v>
      </c>
      <c r="D11" s="1160">
        <v>96</v>
      </c>
      <c r="E11" s="1160">
        <v>19</v>
      </c>
      <c r="F11" s="1161">
        <v>98</v>
      </c>
      <c r="G11" s="1161">
        <v>22</v>
      </c>
      <c r="H11" s="1161">
        <v>76</v>
      </c>
      <c r="I11" s="1161">
        <v>21</v>
      </c>
    </row>
    <row r="12" spans="2:9" ht="20.100000000000001" customHeight="1">
      <c r="B12" s="812" t="s">
        <v>652</v>
      </c>
      <c r="C12" s="812" t="s">
        <v>659</v>
      </c>
      <c r="D12" s="59">
        <v>9385</v>
      </c>
      <c r="E12" s="59">
        <v>609</v>
      </c>
      <c r="F12" s="784">
        <v>7992</v>
      </c>
      <c r="G12" s="784">
        <v>534</v>
      </c>
      <c r="H12" s="784">
        <v>5909</v>
      </c>
      <c r="I12" s="784">
        <v>378</v>
      </c>
    </row>
    <row r="13" spans="2:9" ht="20.100000000000001" customHeight="1">
      <c r="B13" s="46"/>
      <c r="C13" s="46" t="s">
        <v>660</v>
      </c>
      <c r="D13" s="1160">
        <v>161</v>
      </c>
      <c r="E13" s="1160">
        <v>44</v>
      </c>
      <c r="F13" s="1161">
        <v>159</v>
      </c>
      <c r="G13" s="1161">
        <v>44</v>
      </c>
      <c r="H13" s="1161">
        <v>189</v>
      </c>
      <c r="I13" s="1161">
        <v>48</v>
      </c>
    </row>
    <row r="14" spans="2:9" ht="20.100000000000001" customHeight="1">
      <c r="B14" s="812" t="s">
        <v>459</v>
      </c>
      <c r="C14" s="812" t="s">
        <v>659</v>
      </c>
      <c r="D14" s="59">
        <v>954</v>
      </c>
      <c r="E14" s="59">
        <v>322</v>
      </c>
      <c r="F14" s="784">
        <v>1092</v>
      </c>
      <c r="G14" s="784">
        <v>349</v>
      </c>
      <c r="H14" s="784">
        <v>961</v>
      </c>
      <c r="I14" s="784">
        <v>295</v>
      </c>
    </row>
    <row r="15" spans="2:9" ht="20.100000000000001" customHeight="1">
      <c r="B15" s="46"/>
      <c r="C15" s="46" t="s">
        <v>660</v>
      </c>
      <c r="D15" s="1160">
        <v>3585</v>
      </c>
      <c r="E15" s="1160">
        <v>2230</v>
      </c>
      <c r="F15" s="1161">
        <v>3903</v>
      </c>
      <c r="G15" s="1161">
        <v>795</v>
      </c>
      <c r="H15" s="1161">
        <v>3817</v>
      </c>
      <c r="I15" s="1161">
        <v>782</v>
      </c>
    </row>
    <row r="16" spans="2:9" ht="20.100000000000001" customHeight="1">
      <c r="B16" s="812" t="s">
        <v>467</v>
      </c>
      <c r="C16" s="812" t="s">
        <v>659</v>
      </c>
      <c r="D16" s="59">
        <v>124</v>
      </c>
      <c r="E16" s="59">
        <v>55</v>
      </c>
      <c r="F16" s="784">
        <v>119</v>
      </c>
      <c r="G16" s="784">
        <v>53</v>
      </c>
      <c r="H16" s="784">
        <v>119</v>
      </c>
      <c r="I16" s="784">
        <v>22</v>
      </c>
    </row>
    <row r="17" spans="2:9" ht="20.100000000000001" customHeight="1">
      <c r="B17" s="814"/>
      <c r="C17" s="814" t="s">
        <v>660</v>
      </c>
      <c r="D17" s="63">
        <v>2802</v>
      </c>
      <c r="E17" s="63">
        <v>976</v>
      </c>
      <c r="F17" s="254">
        <v>2363</v>
      </c>
      <c r="G17" s="254">
        <v>814</v>
      </c>
      <c r="H17" s="254">
        <v>2063</v>
      </c>
      <c r="I17" s="254">
        <v>665</v>
      </c>
    </row>
    <row r="18" spans="2:9" ht="20.100000000000001" customHeight="1">
      <c r="B18" s="1541" t="s">
        <v>38</v>
      </c>
      <c r="C18" s="1066" t="s">
        <v>659</v>
      </c>
      <c r="D18" s="917">
        <v>13201</v>
      </c>
      <c r="E18" s="917">
        <v>1692</v>
      </c>
      <c r="F18" s="917">
        <v>11982</v>
      </c>
      <c r="G18" s="917">
        <v>1687</v>
      </c>
      <c r="H18" s="917">
        <v>9445</v>
      </c>
      <c r="I18" s="917">
        <v>1458</v>
      </c>
    </row>
    <row r="19" spans="2:9" ht="20.100000000000001" customHeight="1">
      <c r="B19" s="1542"/>
      <c r="C19" s="1066" t="s">
        <v>660</v>
      </c>
      <c r="D19" s="917">
        <v>7392</v>
      </c>
      <c r="E19" s="917">
        <v>3436</v>
      </c>
      <c r="F19" s="917">
        <v>7328</v>
      </c>
      <c r="G19" s="917">
        <v>1843</v>
      </c>
      <c r="H19" s="917">
        <v>6834</v>
      </c>
      <c r="I19" s="917">
        <v>1732</v>
      </c>
    </row>
    <row r="21" spans="2:9" ht="20.100000000000001" customHeight="1">
      <c r="B21" s="1157" t="s">
        <v>47</v>
      </c>
      <c r="D21" s="1549">
        <v>2013</v>
      </c>
      <c r="E21" s="1549"/>
      <c r="F21" s="1549">
        <v>2012</v>
      </c>
      <c r="G21" s="1524"/>
      <c r="H21" s="1550"/>
      <c r="I21" s="1550"/>
    </row>
    <row r="22" spans="2:9" ht="47.1" customHeight="1">
      <c r="B22" s="1551" t="s">
        <v>656</v>
      </c>
      <c r="C22" s="1551"/>
      <c r="D22" s="1158" t="s">
        <v>657</v>
      </c>
      <c r="E22" s="1146" t="s">
        <v>658</v>
      </c>
      <c r="F22" s="1158" t="s">
        <v>657</v>
      </c>
      <c r="G22" s="1145" t="s">
        <v>658</v>
      </c>
      <c r="H22" s="1162"/>
      <c r="I22" s="1162"/>
    </row>
    <row r="23" spans="2:9" ht="20.100000000000001" customHeight="1">
      <c r="B23" s="812" t="s">
        <v>649</v>
      </c>
      <c r="C23" s="812" t="s">
        <v>659</v>
      </c>
      <c r="D23" s="912">
        <v>423</v>
      </c>
      <c r="E23" s="1163">
        <v>109</v>
      </c>
      <c r="F23" s="912">
        <v>410</v>
      </c>
      <c r="G23" s="1163">
        <v>111</v>
      </c>
      <c r="H23" s="480"/>
      <c r="I23" s="480"/>
    </row>
    <row r="24" spans="2:9" ht="20.100000000000001" customHeight="1">
      <c r="B24" s="46"/>
      <c r="C24" s="46" t="s">
        <v>660</v>
      </c>
      <c r="D24" s="1161">
        <v>292</v>
      </c>
      <c r="E24" s="1164">
        <v>87</v>
      </c>
      <c r="F24" s="1161">
        <v>335</v>
      </c>
      <c r="G24" s="1164">
        <v>118</v>
      </c>
      <c r="H24" s="480"/>
      <c r="I24" s="480"/>
    </row>
    <row r="25" spans="2:9" ht="20.100000000000001" customHeight="1">
      <c r="B25" s="812" t="s">
        <v>446</v>
      </c>
      <c r="C25" s="812" t="s">
        <v>659</v>
      </c>
      <c r="D25" s="784">
        <v>80</v>
      </c>
      <c r="E25" s="1163">
        <v>20</v>
      </c>
      <c r="F25" s="784">
        <v>79</v>
      </c>
      <c r="G25" s="1163">
        <v>18</v>
      </c>
      <c r="H25" s="480"/>
      <c r="I25" s="480"/>
    </row>
    <row r="26" spans="2:9" ht="20.100000000000001" customHeight="1">
      <c r="B26" s="46"/>
      <c r="C26" s="46" t="s">
        <v>660</v>
      </c>
      <c r="D26" s="1161">
        <v>395</v>
      </c>
      <c r="E26" s="1164">
        <v>44</v>
      </c>
      <c r="F26" s="1161">
        <v>392</v>
      </c>
      <c r="G26" s="1164">
        <v>44</v>
      </c>
      <c r="H26" s="480"/>
      <c r="I26" s="480"/>
    </row>
    <row r="27" spans="2:9" ht="20.100000000000001" customHeight="1">
      <c r="B27" s="812" t="s">
        <v>511</v>
      </c>
      <c r="C27" s="812" t="s">
        <v>659</v>
      </c>
      <c r="D27" s="784">
        <v>1904</v>
      </c>
      <c r="E27" s="1163">
        <v>593</v>
      </c>
      <c r="F27" s="784">
        <v>1851</v>
      </c>
      <c r="G27" s="1163">
        <v>570</v>
      </c>
      <c r="H27" s="480"/>
      <c r="I27" s="480"/>
    </row>
    <row r="28" spans="2:9" ht="20.100000000000001" customHeight="1">
      <c r="B28" s="46"/>
      <c r="C28" s="46" t="s">
        <v>660</v>
      </c>
      <c r="D28" s="1161">
        <v>74</v>
      </c>
      <c r="E28" s="1164">
        <v>20</v>
      </c>
      <c r="F28" s="1161">
        <v>74</v>
      </c>
      <c r="G28" s="1164">
        <v>20</v>
      </c>
      <c r="H28" s="480"/>
      <c r="I28" s="480"/>
    </row>
    <row r="29" spans="2:9" ht="20.100000000000001" customHeight="1">
      <c r="B29" s="812" t="s">
        <v>652</v>
      </c>
      <c r="C29" s="812" t="s">
        <v>659</v>
      </c>
      <c r="D29" s="784">
        <v>6648</v>
      </c>
      <c r="E29" s="1163">
        <v>463</v>
      </c>
      <c r="F29" s="784">
        <v>6853</v>
      </c>
      <c r="G29" s="1163">
        <v>485</v>
      </c>
      <c r="H29" s="480"/>
      <c r="I29" s="480"/>
    </row>
    <row r="30" spans="2:9" ht="20.100000000000001" customHeight="1">
      <c r="B30" s="46"/>
      <c r="C30" s="46" t="s">
        <v>660</v>
      </c>
      <c r="D30" s="1161">
        <v>377</v>
      </c>
      <c r="E30" s="1164">
        <v>65</v>
      </c>
      <c r="F30" s="1161">
        <v>453</v>
      </c>
      <c r="G30" s="1164">
        <v>78</v>
      </c>
      <c r="H30" s="480"/>
      <c r="I30" s="480"/>
    </row>
    <row r="31" spans="2:9" ht="20.100000000000001" customHeight="1">
      <c r="B31" s="812" t="s">
        <v>459</v>
      </c>
      <c r="C31" s="812" t="s">
        <v>659</v>
      </c>
      <c r="D31" s="784">
        <v>868</v>
      </c>
      <c r="E31" s="1163">
        <v>266</v>
      </c>
      <c r="F31" s="784">
        <v>898</v>
      </c>
      <c r="G31" s="1163">
        <v>258</v>
      </c>
      <c r="H31" s="480"/>
      <c r="I31" s="480"/>
    </row>
    <row r="32" spans="2:9" ht="20.100000000000001" customHeight="1">
      <c r="B32" s="46"/>
      <c r="C32" s="46" t="s">
        <v>660</v>
      </c>
      <c r="D32" s="1161">
        <v>3311</v>
      </c>
      <c r="E32" s="1164">
        <v>634</v>
      </c>
      <c r="F32" s="1161">
        <v>2892</v>
      </c>
      <c r="G32" s="1164">
        <v>546</v>
      </c>
      <c r="H32" s="480"/>
      <c r="I32" s="480"/>
    </row>
    <row r="33" spans="2:9" ht="20.100000000000001" customHeight="1">
      <c r="B33" s="812" t="s">
        <v>467</v>
      </c>
      <c r="C33" s="812" t="s">
        <v>659</v>
      </c>
      <c r="D33" s="784">
        <v>129</v>
      </c>
      <c r="E33" s="1163">
        <v>58</v>
      </c>
      <c r="F33" s="784">
        <v>127</v>
      </c>
      <c r="G33" s="1163">
        <v>57</v>
      </c>
      <c r="H33" s="480"/>
      <c r="I33" s="480"/>
    </row>
    <row r="34" spans="2:9" ht="20.100000000000001" customHeight="1">
      <c r="B34" s="814"/>
      <c r="C34" s="814" t="s">
        <v>660</v>
      </c>
      <c r="D34" s="254">
        <v>1905</v>
      </c>
      <c r="E34" s="479">
        <v>696</v>
      </c>
      <c r="F34" s="254">
        <v>1515</v>
      </c>
      <c r="G34" s="479">
        <v>532</v>
      </c>
      <c r="H34" s="480"/>
      <c r="I34" s="480"/>
    </row>
    <row r="35" spans="2:9" ht="20.100000000000001" customHeight="1">
      <c r="B35" s="1541" t="s">
        <v>38</v>
      </c>
      <c r="C35" s="1066" t="s">
        <v>659</v>
      </c>
      <c r="D35" s="917">
        <v>10052</v>
      </c>
      <c r="E35" s="1009">
        <v>1509</v>
      </c>
      <c r="F35" s="917">
        <v>10218</v>
      </c>
      <c r="G35" s="1009">
        <v>1499</v>
      </c>
      <c r="H35" s="1154"/>
      <c r="I35" s="1154"/>
    </row>
    <row r="36" spans="2:9" ht="20.100000000000001" customHeight="1">
      <c r="B36" s="1542"/>
      <c r="C36" s="1066" t="s">
        <v>660</v>
      </c>
      <c r="D36" s="917">
        <v>6354</v>
      </c>
      <c r="E36" s="1009">
        <v>1546</v>
      </c>
      <c r="F36" s="917">
        <v>5661</v>
      </c>
      <c r="G36" s="1009">
        <v>1338</v>
      </c>
      <c r="H36" s="1154"/>
      <c r="I36" s="1154"/>
    </row>
    <row r="37" spans="2:9" ht="39.950000000000003" customHeight="1">
      <c r="B37" s="909" t="s">
        <v>661</v>
      </c>
    </row>
  </sheetData>
  <mergeCells count="11">
    <mergeCell ref="B18:B19"/>
    <mergeCell ref="B2:G2"/>
    <mergeCell ref="D4:E4"/>
    <mergeCell ref="F4:G4"/>
    <mergeCell ref="H4:I4"/>
    <mergeCell ref="B5:C5"/>
    <mergeCell ref="D21:E21"/>
    <mergeCell ref="F21:G21"/>
    <mergeCell ref="H21:I21"/>
    <mergeCell ref="B22:C22"/>
    <mergeCell ref="B35:B36"/>
  </mergeCells>
  <pageMargins left="0.75" right="0.75" top="1" bottom="1" header="0.5" footer="0.5"/>
  <pageSetup paperSize="9" scale="65" orientation="portrait" horizontalDpi="4294967292" verticalDpi="4294967292" r:id="rId1"/>
  <drawing r:id="rId2"/>
</worksheet>
</file>

<file path=xl/worksheets/sheet52.xml><?xml version="1.0" encoding="utf-8"?>
<worksheet xmlns="http://schemas.openxmlformats.org/spreadsheetml/2006/main" xmlns:r="http://schemas.openxmlformats.org/officeDocument/2006/relationships">
  <sheetPr>
    <tabColor rgb="FF92D050"/>
  </sheetPr>
  <dimension ref="B2:T43"/>
  <sheetViews>
    <sheetView showGridLines="0" view="pageBreakPreview" topLeftCell="B25" zoomScale="140" zoomScaleNormal="140" zoomScaleSheetLayoutView="85" zoomScalePageLayoutView="140" workbookViewId="0">
      <selection activeCell="L13" sqref="L13"/>
    </sheetView>
  </sheetViews>
  <sheetFormatPr defaultColWidth="10.875" defaultRowHeight="20.100000000000001" customHeight="1"/>
  <cols>
    <col min="1" max="1" width="5.5" style="903" customWidth="1"/>
    <col min="2" max="2" width="17.5" style="903" customWidth="1"/>
    <col min="3" max="3" width="21" style="903" customWidth="1"/>
    <col min="4" max="4" width="13" style="903" customWidth="1"/>
    <col min="5" max="6" width="12.875" style="903" customWidth="1"/>
    <col min="7" max="7" width="2.375" style="903" customWidth="1"/>
    <col min="8" max="8" width="13" style="903" customWidth="1"/>
    <col min="9" max="9" width="12" style="903" customWidth="1"/>
    <col min="10" max="10" width="12.375" style="903" customWidth="1"/>
    <col min="11" max="11" width="2.375" style="903" customWidth="1"/>
    <col min="12" max="12" width="13" style="903" customWidth="1"/>
    <col min="13" max="16384" width="10.875" style="903"/>
  </cols>
  <sheetData>
    <row r="2" spans="2:20" ht="20.100000000000001" customHeight="1">
      <c r="B2" s="1496" t="str">
        <f>UPPER("Number of net productive and dry wells drilled")</f>
        <v>NUMBER OF NET PRODUCTIVE AND DRY WELLS DRILLED</v>
      </c>
      <c r="C2" s="1496"/>
      <c r="D2" s="1496"/>
      <c r="E2" s="1496"/>
      <c r="F2" s="1496"/>
      <c r="G2" s="1496"/>
      <c r="H2" s="1496"/>
      <c r="I2" s="1496"/>
      <c r="J2" s="1496"/>
      <c r="K2" s="904"/>
    </row>
    <row r="4" spans="2:20" ht="20.100000000000001" customHeight="1">
      <c r="B4" s="1165" t="s">
        <v>47</v>
      </c>
      <c r="D4" s="1549">
        <v>2016</v>
      </c>
      <c r="E4" s="1524"/>
      <c r="F4" s="1524"/>
      <c r="H4" s="1549">
        <v>2015</v>
      </c>
      <c r="I4" s="1524"/>
      <c r="J4" s="1524"/>
      <c r="L4" s="1549">
        <v>2014</v>
      </c>
      <c r="M4" s="1524"/>
      <c r="N4" s="1524"/>
    </row>
    <row r="5" spans="2:20" ht="39.950000000000003" customHeight="1">
      <c r="B5" s="1548" t="s">
        <v>656</v>
      </c>
      <c r="C5" s="1548"/>
      <c r="D5" s="1166" t="s">
        <v>662</v>
      </c>
      <c r="E5" s="1166" t="s">
        <v>663</v>
      </c>
      <c r="F5" s="1166" t="s">
        <v>664</v>
      </c>
      <c r="G5" s="1167"/>
      <c r="H5" s="1166" t="s">
        <v>662</v>
      </c>
      <c r="I5" s="1166" t="s">
        <v>663</v>
      </c>
      <c r="J5" s="1166" t="s">
        <v>664</v>
      </c>
      <c r="K5" s="1167"/>
      <c r="L5" s="1166" t="s">
        <v>662</v>
      </c>
      <c r="M5" s="1166" t="s">
        <v>663</v>
      </c>
      <c r="N5" s="1166" t="s">
        <v>664</v>
      </c>
    </row>
    <row r="6" spans="2:20" ht="20.100000000000001" customHeight="1">
      <c r="B6" s="1168" t="s">
        <v>665</v>
      </c>
      <c r="C6" s="812" t="s">
        <v>510</v>
      </c>
      <c r="D6" s="1169">
        <v>1.1000000000000001</v>
      </c>
      <c r="E6" s="1170">
        <v>1</v>
      </c>
      <c r="F6" s="441">
        <v>2.1</v>
      </c>
      <c r="H6" s="1171">
        <v>1</v>
      </c>
      <c r="I6" s="1172">
        <v>4.5999999999999996</v>
      </c>
      <c r="J6" s="556">
        <v>5.6</v>
      </c>
      <c r="L6" s="1173">
        <v>1.4</v>
      </c>
      <c r="M6" s="1174">
        <v>0.2</v>
      </c>
      <c r="N6" s="1175">
        <v>1.6</v>
      </c>
    </row>
    <row r="7" spans="2:20" ht="20.100000000000001" customHeight="1">
      <c r="B7" s="1168"/>
      <c r="C7" s="812" t="s">
        <v>446</v>
      </c>
      <c r="D7" s="196" t="s">
        <v>520</v>
      </c>
      <c r="E7" s="195" t="s">
        <v>520</v>
      </c>
      <c r="F7" s="441" t="s">
        <v>520</v>
      </c>
      <c r="H7" s="1176" t="s">
        <v>15</v>
      </c>
      <c r="I7" s="362" t="s">
        <v>15</v>
      </c>
      <c r="J7" s="556" t="s">
        <v>15</v>
      </c>
      <c r="L7" s="144" t="s">
        <v>15</v>
      </c>
      <c r="M7" s="145">
        <v>0.3</v>
      </c>
      <c r="N7" s="1175">
        <v>0.3</v>
      </c>
    </row>
    <row r="8" spans="2:20" ht="20.100000000000001" customHeight="1">
      <c r="C8" s="812" t="s">
        <v>511</v>
      </c>
      <c r="D8" s="196">
        <v>0.7</v>
      </c>
      <c r="E8" s="195" t="s">
        <v>520</v>
      </c>
      <c r="F8" s="441">
        <v>0.7</v>
      </c>
      <c r="H8" s="828">
        <v>0.2</v>
      </c>
      <c r="I8" s="362">
        <v>2.1</v>
      </c>
      <c r="J8" s="556">
        <v>2.2999999999999998</v>
      </c>
      <c r="L8" s="144">
        <v>1.7</v>
      </c>
      <c r="M8" s="145">
        <v>2.2999999999999998</v>
      </c>
      <c r="N8" s="1175">
        <v>3.9999999999999996</v>
      </c>
    </row>
    <row r="9" spans="2:20" ht="20.100000000000001" customHeight="1">
      <c r="C9" s="812" t="s">
        <v>512</v>
      </c>
      <c r="D9" s="196">
        <v>0.8</v>
      </c>
      <c r="E9" s="195" t="s">
        <v>520</v>
      </c>
      <c r="F9" s="441">
        <v>0.8</v>
      </c>
      <c r="H9" s="828">
        <v>0.30000000000000004</v>
      </c>
      <c r="I9" s="362">
        <v>0.5</v>
      </c>
      <c r="J9" s="556">
        <v>0.8</v>
      </c>
      <c r="L9" s="144">
        <v>0.6</v>
      </c>
      <c r="M9" s="145">
        <v>1.3</v>
      </c>
      <c r="N9" s="1175">
        <v>1.9</v>
      </c>
    </row>
    <row r="10" spans="2:20" ht="20.100000000000001" customHeight="1">
      <c r="C10" s="812" t="s">
        <v>459</v>
      </c>
      <c r="D10" s="196">
        <v>2.1</v>
      </c>
      <c r="E10" s="195">
        <v>0.8</v>
      </c>
      <c r="F10" s="441">
        <v>2.9</v>
      </c>
      <c r="H10" s="828">
        <v>1.4</v>
      </c>
      <c r="I10" s="362">
        <v>0.6</v>
      </c>
      <c r="J10" s="1177">
        <v>2</v>
      </c>
      <c r="L10" s="144">
        <v>2.1</v>
      </c>
      <c r="M10" s="145">
        <v>0.30000000000000004</v>
      </c>
      <c r="N10" s="1175">
        <v>2.4</v>
      </c>
      <c r="T10" s="906"/>
    </row>
    <row r="11" spans="2:20" ht="20.100000000000001" customHeight="1">
      <c r="C11" s="812" t="s">
        <v>467</v>
      </c>
      <c r="D11" s="1178">
        <v>1.5999999999999999</v>
      </c>
      <c r="E11" s="1179" t="s">
        <v>520</v>
      </c>
      <c r="F11" s="1180">
        <v>1.5999999999999999</v>
      </c>
      <c r="H11" s="1181">
        <v>2</v>
      </c>
      <c r="I11" s="1182">
        <v>0.9</v>
      </c>
      <c r="J11" s="1183">
        <v>2.9</v>
      </c>
      <c r="L11" s="1184">
        <v>1.2</v>
      </c>
      <c r="M11" s="1185">
        <v>1.1000000000000001</v>
      </c>
      <c r="N11" s="1186">
        <v>2.2999999999999998</v>
      </c>
    </row>
    <row r="12" spans="2:20" ht="20.100000000000001" customHeight="1">
      <c r="B12" s="963" t="s">
        <v>666</v>
      </c>
      <c r="C12" s="963"/>
      <c r="D12" s="1187">
        <v>6.3</v>
      </c>
      <c r="E12" s="1188">
        <v>1.8</v>
      </c>
      <c r="F12" s="1189">
        <v>8.1</v>
      </c>
      <c r="G12" s="907"/>
      <c r="H12" s="1187">
        <v>4.9000000000000004</v>
      </c>
      <c r="I12" s="1188">
        <v>8.6999999999999993</v>
      </c>
      <c r="J12" s="1189">
        <v>13.6</v>
      </c>
      <c r="K12" s="907"/>
      <c r="L12" s="1187">
        <v>7</v>
      </c>
      <c r="M12" s="1188">
        <v>5.5</v>
      </c>
      <c r="N12" s="1189">
        <v>12.5</v>
      </c>
    </row>
    <row r="13" spans="2:20" ht="20.100000000000001" customHeight="1">
      <c r="B13" s="1168" t="s">
        <v>667</v>
      </c>
      <c r="C13" s="812" t="s">
        <v>510</v>
      </c>
      <c r="D13" s="196">
        <v>13.6</v>
      </c>
      <c r="E13" s="195">
        <v>0.5</v>
      </c>
      <c r="F13" s="441">
        <v>14.1</v>
      </c>
      <c r="H13" s="828">
        <v>15.7</v>
      </c>
      <c r="I13" s="362">
        <v>0.4</v>
      </c>
      <c r="J13" s="556">
        <v>16.100000000000001</v>
      </c>
      <c r="L13" s="144">
        <v>9</v>
      </c>
      <c r="M13" s="145" t="s">
        <v>15</v>
      </c>
      <c r="N13" s="1175">
        <v>9</v>
      </c>
    </row>
    <row r="14" spans="2:20" ht="20.100000000000001" customHeight="1">
      <c r="B14" s="1168"/>
      <c r="C14" s="812" t="s">
        <v>446</v>
      </c>
      <c r="D14" s="196">
        <v>18.7</v>
      </c>
      <c r="E14" s="195" t="s">
        <v>520</v>
      </c>
      <c r="F14" s="441">
        <v>18.7</v>
      </c>
      <c r="H14" s="828">
        <v>22.9</v>
      </c>
      <c r="I14" s="362" t="s">
        <v>15</v>
      </c>
      <c r="J14" s="556">
        <v>22.9</v>
      </c>
      <c r="L14" s="144">
        <v>28.8</v>
      </c>
      <c r="M14" s="145">
        <v>0.8</v>
      </c>
      <c r="N14" s="1175">
        <v>29.6</v>
      </c>
    </row>
    <row r="15" spans="2:20" ht="20.100000000000001" customHeight="1">
      <c r="C15" s="812" t="s">
        <v>511</v>
      </c>
      <c r="D15" s="196">
        <v>14.6</v>
      </c>
      <c r="E15" s="195" t="s">
        <v>520</v>
      </c>
      <c r="F15" s="441">
        <v>14.6</v>
      </c>
      <c r="H15" s="828">
        <v>21.4</v>
      </c>
      <c r="I15" s="145" t="s">
        <v>15</v>
      </c>
      <c r="J15" s="556">
        <v>21.4</v>
      </c>
      <c r="L15" s="144">
        <v>24.1</v>
      </c>
      <c r="M15" s="145">
        <v>1</v>
      </c>
      <c r="N15" s="1175">
        <v>25.1</v>
      </c>
    </row>
    <row r="16" spans="2:20" ht="20.100000000000001" customHeight="1">
      <c r="C16" s="812" t="s">
        <v>512</v>
      </c>
      <c r="D16" s="196">
        <v>49.3</v>
      </c>
      <c r="E16" s="195">
        <v>1.0999999999999999</v>
      </c>
      <c r="F16" s="441">
        <v>50.4</v>
      </c>
      <c r="H16" s="828">
        <v>36.6</v>
      </c>
      <c r="I16" s="362">
        <v>0.6</v>
      </c>
      <c r="J16" s="556">
        <v>37.200000000000003</v>
      </c>
      <c r="L16" s="144">
        <v>36.6</v>
      </c>
      <c r="M16" s="145">
        <v>0.2</v>
      </c>
      <c r="N16" s="1175">
        <v>36.799999999999997</v>
      </c>
    </row>
    <row r="17" spans="2:14" ht="20.100000000000001" customHeight="1">
      <c r="C17" s="812" t="s">
        <v>459</v>
      </c>
      <c r="D17" s="196">
        <v>35.4</v>
      </c>
      <c r="E17" s="195" t="s">
        <v>520</v>
      </c>
      <c r="F17" s="441">
        <v>35.4</v>
      </c>
      <c r="H17" s="828">
        <v>60.6</v>
      </c>
      <c r="I17" s="362">
        <v>0.1</v>
      </c>
      <c r="J17" s="556">
        <v>60.7</v>
      </c>
      <c r="L17" s="144">
        <v>128.1</v>
      </c>
      <c r="M17" s="145">
        <v>0.19999999999999998</v>
      </c>
      <c r="N17" s="1175">
        <v>128.30000000000001</v>
      </c>
    </row>
    <row r="18" spans="2:14" ht="20.100000000000001" customHeight="1">
      <c r="C18" s="812" t="s">
        <v>467</v>
      </c>
      <c r="D18" s="1178">
        <v>151</v>
      </c>
      <c r="E18" s="1179" t="s">
        <v>520</v>
      </c>
      <c r="F18" s="1180">
        <v>151</v>
      </c>
      <c r="H18" s="617">
        <v>86.9</v>
      </c>
      <c r="I18" s="1185" t="s">
        <v>15</v>
      </c>
      <c r="J18" s="1183">
        <v>86.9</v>
      </c>
      <c r="L18" s="1184">
        <v>106</v>
      </c>
      <c r="M18" s="1185">
        <v>0.5</v>
      </c>
      <c r="N18" s="1186">
        <v>106.5</v>
      </c>
    </row>
    <row r="19" spans="2:14" ht="20.100000000000001" customHeight="1">
      <c r="B19" s="963" t="s">
        <v>666</v>
      </c>
      <c r="C19" s="963"/>
      <c r="D19" s="1190">
        <v>282.60000000000002</v>
      </c>
      <c r="E19" s="1191">
        <v>1.5999999999999999</v>
      </c>
      <c r="F19" s="1191">
        <v>284.2</v>
      </c>
      <c r="G19" s="907"/>
      <c r="H19" s="1192">
        <v>244.1</v>
      </c>
      <c r="I19" s="1193">
        <v>1.0999999999999999</v>
      </c>
      <c r="J19" s="1194">
        <v>245.20000000000002</v>
      </c>
      <c r="K19" s="907"/>
      <c r="L19" s="1192">
        <v>332.6</v>
      </c>
      <c r="M19" s="1193">
        <v>2.7</v>
      </c>
      <c r="N19" s="1194">
        <v>335.3</v>
      </c>
    </row>
    <row r="20" spans="2:14" ht="20.100000000000001" customHeight="1">
      <c r="B20" s="981" t="s">
        <v>38</v>
      </c>
      <c r="C20" s="981"/>
      <c r="D20" s="1195">
        <v>288.89999999999998</v>
      </c>
      <c r="E20" s="1196">
        <v>3.4</v>
      </c>
      <c r="F20" s="1196">
        <v>292.3</v>
      </c>
      <c r="H20" s="1197">
        <v>249</v>
      </c>
      <c r="I20" s="1198">
        <v>9.8000000000000007</v>
      </c>
      <c r="J20" s="1199">
        <v>258.8</v>
      </c>
      <c r="L20" s="1197">
        <v>339.6</v>
      </c>
      <c r="M20" s="1198">
        <v>8.1999999999999993</v>
      </c>
      <c r="N20" s="1199">
        <v>347.8</v>
      </c>
    </row>
    <row r="22" spans="2:14" ht="20.100000000000001" customHeight="1">
      <c r="B22" s="1165" t="s">
        <v>47</v>
      </c>
      <c r="D22" s="1549">
        <v>2013</v>
      </c>
      <c r="E22" s="1524"/>
      <c r="F22" s="1524"/>
      <c r="H22" s="1549">
        <v>2012</v>
      </c>
      <c r="I22" s="1524"/>
      <c r="J22" s="1524"/>
      <c r="L22" s="1550"/>
      <c r="M22" s="1550"/>
      <c r="N22" s="1550"/>
    </row>
    <row r="23" spans="2:14" ht="39.75" customHeight="1">
      <c r="B23" s="1548" t="s">
        <v>656</v>
      </c>
      <c r="C23" s="1548"/>
      <c r="D23" s="1166" t="s">
        <v>662</v>
      </c>
      <c r="E23" s="1166" t="s">
        <v>663</v>
      </c>
      <c r="F23" s="1166" t="s">
        <v>664</v>
      </c>
      <c r="H23" s="1166" t="s">
        <v>662</v>
      </c>
      <c r="I23" s="1166" t="s">
        <v>663</v>
      </c>
      <c r="J23" s="1166" t="s">
        <v>664</v>
      </c>
      <c r="L23" s="1162"/>
      <c r="M23" s="1162"/>
      <c r="N23" s="1162"/>
    </row>
    <row r="24" spans="2:14" ht="20.100000000000001" customHeight="1">
      <c r="B24" s="1168" t="s">
        <v>665</v>
      </c>
      <c r="C24" s="812" t="s">
        <v>510</v>
      </c>
      <c r="D24" s="1173">
        <v>1.5</v>
      </c>
      <c r="E24" s="1174">
        <v>0.2</v>
      </c>
      <c r="F24" s="1175">
        <v>1.7</v>
      </c>
      <c r="H24" s="1173">
        <v>0.9</v>
      </c>
      <c r="I24" s="1174">
        <v>3.3</v>
      </c>
      <c r="J24" s="1175">
        <v>4.2</v>
      </c>
      <c r="L24" s="1200"/>
      <c r="M24" s="1200"/>
      <c r="N24" s="1200"/>
    </row>
    <row r="25" spans="2:14" ht="20.100000000000001" customHeight="1">
      <c r="C25" s="812" t="s">
        <v>446</v>
      </c>
      <c r="D25" s="144" t="s">
        <v>15</v>
      </c>
      <c r="E25" s="145" t="s">
        <v>15</v>
      </c>
      <c r="F25" s="1175" t="s">
        <v>15</v>
      </c>
      <c r="H25" s="144" t="s">
        <v>15</v>
      </c>
      <c r="I25" s="145" t="s">
        <v>15</v>
      </c>
      <c r="J25" s="1175" t="s">
        <v>15</v>
      </c>
      <c r="L25" s="1200"/>
      <c r="M25" s="1200"/>
      <c r="N25" s="1200"/>
    </row>
    <row r="26" spans="2:14" ht="20.100000000000001" customHeight="1">
      <c r="C26" s="812" t="s">
        <v>511</v>
      </c>
      <c r="D26" s="144">
        <v>1.2</v>
      </c>
      <c r="E26" s="145">
        <v>4</v>
      </c>
      <c r="F26" s="1175">
        <v>5.2</v>
      </c>
      <c r="H26" s="144">
        <v>4.9000000000000004</v>
      </c>
      <c r="I26" s="145">
        <v>2.8</v>
      </c>
      <c r="J26" s="1175">
        <v>7.7</v>
      </c>
      <c r="L26" s="1200"/>
      <c r="M26" s="1200"/>
      <c r="N26" s="1200"/>
    </row>
    <row r="27" spans="2:14" ht="20.100000000000001" customHeight="1">
      <c r="C27" s="812" t="s">
        <v>512</v>
      </c>
      <c r="D27" s="144">
        <v>0.9</v>
      </c>
      <c r="E27" s="145">
        <v>1.8</v>
      </c>
      <c r="F27" s="1175">
        <v>2.7</v>
      </c>
      <c r="H27" s="144" t="s">
        <v>15</v>
      </c>
      <c r="I27" s="145" t="s">
        <v>15</v>
      </c>
      <c r="J27" s="1175" t="s">
        <v>15</v>
      </c>
      <c r="L27" s="1200"/>
      <c r="M27" s="1200"/>
      <c r="N27" s="1200"/>
    </row>
    <row r="28" spans="2:14" ht="20.100000000000001" customHeight="1">
      <c r="C28" s="812" t="s">
        <v>459</v>
      </c>
      <c r="D28" s="144">
        <v>2.9</v>
      </c>
      <c r="E28" s="145">
        <v>1.4</v>
      </c>
      <c r="F28" s="1175">
        <v>4.3</v>
      </c>
      <c r="H28" s="144">
        <v>3.9</v>
      </c>
      <c r="I28" s="145">
        <v>0.6</v>
      </c>
      <c r="J28" s="1175">
        <v>4.5</v>
      </c>
      <c r="L28" s="1200"/>
      <c r="M28" s="1200"/>
      <c r="N28" s="1200"/>
    </row>
    <row r="29" spans="2:14" ht="20.100000000000001" customHeight="1">
      <c r="C29" s="812" t="s">
        <v>467</v>
      </c>
      <c r="D29" s="1184">
        <v>1.5999999999999999</v>
      </c>
      <c r="E29" s="1185">
        <v>4.3</v>
      </c>
      <c r="F29" s="1186">
        <v>5.9</v>
      </c>
      <c r="H29" s="1201">
        <v>2.4</v>
      </c>
      <c r="I29" s="1201">
        <v>1.4</v>
      </c>
      <c r="J29" s="1201">
        <v>3.8</v>
      </c>
      <c r="L29" s="1200"/>
      <c r="M29" s="1200"/>
      <c r="N29" s="1200"/>
    </row>
    <row r="30" spans="2:14" ht="20.100000000000001" customHeight="1">
      <c r="B30" s="963" t="s">
        <v>666</v>
      </c>
      <c r="C30" s="963"/>
      <c r="D30" s="1187">
        <v>8.1</v>
      </c>
      <c r="E30" s="1188">
        <v>11.7</v>
      </c>
      <c r="F30" s="1189">
        <v>19.8</v>
      </c>
      <c r="G30" s="1202"/>
      <c r="H30" s="1187">
        <v>12.1</v>
      </c>
      <c r="I30" s="1188">
        <v>8.1</v>
      </c>
      <c r="J30" s="1189">
        <v>20.2</v>
      </c>
      <c r="K30" s="1202"/>
      <c r="L30" s="1203"/>
      <c r="M30" s="1203"/>
      <c r="N30" s="1203"/>
    </row>
    <row r="31" spans="2:14" ht="20.100000000000001" customHeight="1">
      <c r="B31" s="1168" t="s">
        <v>667</v>
      </c>
      <c r="C31" s="812" t="s">
        <v>510</v>
      </c>
      <c r="D31" s="144">
        <v>7</v>
      </c>
      <c r="E31" s="145">
        <v>0.3</v>
      </c>
      <c r="F31" s="1175">
        <v>7.3</v>
      </c>
      <c r="H31" s="144">
        <v>6.2</v>
      </c>
      <c r="I31" s="145">
        <v>0.7</v>
      </c>
      <c r="J31" s="1175">
        <v>6.9</v>
      </c>
      <c r="L31" s="1204"/>
      <c r="M31" s="1204"/>
      <c r="N31" s="1204"/>
    </row>
    <row r="32" spans="2:14" ht="20.100000000000001" customHeight="1">
      <c r="C32" s="812" t="s">
        <v>446</v>
      </c>
      <c r="D32" s="144">
        <v>6.3</v>
      </c>
      <c r="E32" s="145" t="s">
        <v>15</v>
      </c>
      <c r="F32" s="1175">
        <v>6.3</v>
      </c>
      <c r="H32" s="144">
        <v>0.4</v>
      </c>
      <c r="I32" s="145" t="s">
        <v>15</v>
      </c>
      <c r="J32" s="1175">
        <v>0.4</v>
      </c>
      <c r="L32" s="1204"/>
      <c r="M32" s="1204"/>
      <c r="N32" s="1204"/>
    </row>
    <row r="33" spans="2:14" ht="20.100000000000001" customHeight="1">
      <c r="C33" s="812" t="s">
        <v>511</v>
      </c>
      <c r="D33" s="144">
        <v>19.3</v>
      </c>
      <c r="E33" s="145">
        <v>0.4</v>
      </c>
      <c r="F33" s="1175">
        <v>19.7</v>
      </c>
      <c r="H33" s="144">
        <v>21.6</v>
      </c>
      <c r="I33" s="145" t="s">
        <v>15</v>
      </c>
      <c r="J33" s="1175">
        <v>21.6</v>
      </c>
      <c r="L33" s="1204"/>
      <c r="M33" s="1204"/>
      <c r="N33" s="1204"/>
    </row>
    <row r="34" spans="2:14" ht="20.100000000000001" customHeight="1">
      <c r="C34" s="812" t="s">
        <v>512</v>
      </c>
      <c r="D34" s="144">
        <v>43.1</v>
      </c>
      <c r="E34" s="145">
        <v>0.3</v>
      </c>
      <c r="F34" s="1175">
        <v>43.4</v>
      </c>
      <c r="H34" s="144">
        <v>44.4</v>
      </c>
      <c r="I34" s="145" t="s">
        <v>15</v>
      </c>
      <c r="J34" s="1175">
        <v>44.4</v>
      </c>
      <c r="L34" s="1204"/>
      <c r="M34" s="1204"/>
      <c r="N34" s="1204"/>
    </row>
    <row r="35" spans="2:14" ht="20.100000000000001" customHeight="1">
      <c r="C35" s="812" t="s">
        <v>459</v>
      </c>
      <c r="D35" s="144">
        <v>98</v>
      </c>
      <c r="E35" s="145" t="s">
        <v>15</v>
      </c>
      <c r="F35" s="1175">
        <v>98</v>
      </c>
      <c r="H35" s="144">
        <v>70.599999999999994</v>
      </c>
      <c r="I35" s="145" t="s">
        <v>15</v>
      </c>
      <c r="J35" s="1175">
        <v>70.599999999999994</v>
      </c>
      <c r="L35" s="1204"/>
      <c r="M35" s="1204"/>
      <c r="N35" s="1204"/>
    </row>
    <row r="36" spans="2:14" ht="20.100000000000001" customHeight="1">
      <c r="C36" s="812" t="s">
        <v>467</v>
      </c>
      <c r="D36" s="1184">
        <v>191.6</v>
      </c>
      <c r="E36" s="1185" t="s">
        <v>15</v>
      </c>
      <c r="F36" s="1186">
        <v>191.6</v>
      </c>
      <c r="H36" s="1201">
        <v>127.2</v>
      </c>
      <c r="I36" s="1201" t="s">
        <v>15</v>
      </c>
      <c r="J36" s="1201">
        <v>127.2</v>
      </c>
      <c r="L36" s="1204"/>
      <c r="M36" s="1204"/>
      <c r="N36" s="1204"/>
    </row>
    <row r="37" spans="2:14" ht="20.100000000000001" customHeight="1">
      <c r="B37" s="963" t="s">
        <v>666</v>
      </c>
      <c r="C37" s="963"/>
      <c r="D37" s="1192">
        <v>365.3</v>
      </c>
      <c r="E37" s="1193">
        <v>1</v>
      </c>
      <c r="F37" s="1194">
        <v>366.3</v>
      </c>
      <c r="G37" s="1202"/>
      <c r="H37" s="1192">
        <v>270.39999999999998</v>
      </c>
      <c r="I37" s="1193">
        <v>0.7</v>
      </c>
      <c r="J37" s="1194">
        <v>271.10000000000002</v>
      </c>
      <c r="K37" s="1202"/>
      <c r="L37" s="1205"/>
      <c r="M37" s="1205"/>
      <c r="N37" s="1205"/>
    </row>
    <row r="38" spans="2:14" ht="20.100000000000001" customHeight="1">
      <c r="B38" s="981" t="s">
        <v>38</v>
      </c>
      <c r="C38" s="981"/>
      <c r="D38" s="1197">
        <v>373.4</v>
      </c>
      <c r="E38" s="1198">
        <v>12.7</v>
      </c>
      <c r="F38" s="1199">
        <v>386.1</v>
      </c>
      <c r="H38" s="1197">
        <v>282.5</v>
      </c>
      <c r="I38" s="1198">
        <v>8.8000000000000007</v>
      </c>
      <c r="J38" s="1199">
        <v>291.3</v>
      </c>
      <c r="L38" s="1206"/>
      <c r="M38" s="1206"/>
      <c r="N38" s="1206"/>
    </row>
    <row r="40" spans="2:14" ht="20.100000000000001" customHeight="1">
      <c r="B40" s="1498" t="s">
        <v>668</v>
      </c>
      <c r="C40" s="1499"/>
      <c r="D40" s="1499"/>
      <c r="E40" s="1499"/>
      <c r="F40" s="1499"/>
      <c r="G40" s="1499"/>
      <c r="H40" s="1499"/>
      <c r="I40" s="1499"/>
      <c r="J40" s="1499"/>
      <c r="K40" s="906"/>
    </row>
    <row r="41" spans="2:14" ht="20.100000000000001" customHeight="1">
      <c r="B41" s="1499" t="s">
        <v>669</v>
      </c>
      <c r="C41" s="1499"/>
      <c r="D41" s="1499"/>
      <c r="E41" s="1499"/>
      <c r="F41" s="1499"/>
      <c r="G41" s="1499"/>
      <c r="H41" s="1499"/>
      <c r="I41" s="1499"/>
      <c r="J41" s="1499"/>
      <c r="K41" s="906"/>
    </row>
    <row r="42" spans="2:14" ht="20.100000000000001" customHeight="1">
      <c r="B42" s="1499" t="s">
        <v>670</v>
      </c>
      <c r="C42" s="1499"/>
      <c r="D42" s="1499"/>
      <c r="E42" s="1499"/>
      <c r="F42" s="1499"/>
      <c r="G42" s="1499"/>
      <c r="H42" s="1499"/>
      <c r="I42" s="1499"/>
      <c r="J42" s="1499"/>
      <c r="K42" s="906"/>
    </row>
    <row r="43" spans="2:14" ht="20.100000000000001" customHeight="1">
      <c r="B43" s="1532"/>
      <c r="C43" s="1532"/>
      <c r="D43" s="1532"/>
      <c r="E43" s="1532"/>
      <c r="F43" s="1532"/>
      <c r="G43" s="1532"/>
      <c r="H43" s="1532"/>
      <c r="I43" s="1532"/>
      <c r="J43" s="1532"/>
      <c r="K43" s="1207"/>
    </row>
  </sheetData>
  <mergeCells count="13">
    <mergeCell ref="D22:F22"/>
    <mergeCell ref="H22:J22"/>
    <mergeCell ref="L22:N22"/>
    <mergeCell ref="B2:J2"/>
    <mergeCell ref="D4:F4"/>
    <mergeCell ref="H4:J4"/>
    <mergeCell ref="L4:N4"/>
    <mergeCell ref="B5:C5"/>
    <mergeCell ref="B23:C23"/>
    <mergeCell ref="B40:J40"/>
    <mergeCell ref="B41:J41"/>
    <mergeCell ref="B42:J42"/>
    <mergeCell ref="B43:J43"/>
  </mergeCells>
  <pageMargins left="0.75" right="0.75" top="1" bottom="1" header="0.5" footer="0.5"/>
  <pageSetup paperSize="9" scale="49" orientation="portrait" horizontalDpi="4294967292" verticalDpi="4294967292" r:id="rId1"/>
  <drawing r:id="rId2"/>
</worksheet>
</file>

<file path=xl/worksheets/sheet53.xml><?xml version="1.0" encoding="utf-8"?>
<worksheet xmlns="http://schemas.openxmlformats.org/spreadsheetml/2006/main" xmlns:r="http://schemas.openxmlformats.org/officeDocument/2006/relationships">
  <sheetPr>
    <tabColor rgb="FF92D050"/>
  </sheetPr>
  <dimension ref="B2:J63"/>
  <sheetViews>
    <sheetView showGridLines="0" view="pageBreakPreview" topLeftCell="A25" zoomScale="140" zoomScaleNormal="140" zoomScalePageLayoutView="140" workbookViewId="0">
      <pane xSplit="50835" topLeftCell="O1"/>
      <selection activeCell="L13" sqref="L13"/>
      <selection pane="topRight" activeCell="L13" sqref="L13"/>
    </sheetView>
  </sheetViews>
  <sheetFormatPr defaultColWidth="10.875" defaultRowHeight="20.100000000000001" customHeight="1"/>
  <cols>
    <col min="1" max="1" width="5.5" style="903" customWidth="1"/>
    <col min="2" max="2" width="39.375" style="903" customWidth="1"/>
    <col min="3" max="16384" width="10.875" style="903"/>
  </cols>
  <sheetData>
    <row r="2" spans="2:10" ht="33" customHeight="1">
      <c r="B2" s="1538" t="s">
        <v>671</v>
      </c>
      <c r="C2" s="1538"/>
      <c r="D2" s="1538"/>
      <c r="E2" s="1538"/>
      <c r="F2" s="1538"/>
    </row>
    <row r="4" spans="2:10" ht="20.100000000000001" customHeight="1">
      <c r="B4" s="1157" t="s">
        <v>47</v>
      </c>
      <c r="C4" s="1545">
        <v>2016</v>
      </c>
      <c r="D4" s="1545"/>
      <c r="E4" s="1545">
        <v>2015</v>
      </c>
      <c r="F4" s="1545"/>
      <c r="G4" s="1545">
        <v>2014</v>
      </c>
      <c r="H4" s="1545"/>
      <c r="I4" s="1500"/>
      <c r="J4" s="1500"/>
    </row>
    <row r="5" spans="2:10" ht="20.100000000000001" customHeight="1">
      <c r="B5" s="1208" t="s">
        <v>656</v>
      </c>
      <c r="C5" s="911" t="s">
        <v>650</v>
      </c>
      <c r="D5" s="1209" t="s">
        <v>672</v>
      </c>
      <c r="E5" s="911" t="s">
        <v>650</v>
      </c>
      <c r="F5" s="1209" t="s">
        <v>672</v>
      </c>
      <c r="G5" s="911" t="s">
        <v>650</v>
      </c>
      <c r="H5" s="1209" t="s">
        <v>672</v>
      </c>
    </row>
    <row r="6" spans="2:10" ht="20.100000000000001" customHeight="1">
      <c r="B6" s="929" t="s">
        <v>665</v>
      </c>
      <c r="C6" s="1210"/>
      <c r="D6" s="1211"/>
      <c r="E6" s="1210"/>
      <c r="F6" s="1211"/>
      <c r="G6" s="1210"/>
      <c r="H6" s="1211"/>
    </row>
    <row r="7" spans="2:10" ht="20.100000000000001" customHeight="1">
      <c r="B7" s="812" t="s">
        <v>510</v>
      </c>
      <c r="C7" s="59">
        <v>4</v>
      </c>
      <c r="D7" s="195">
        <v>0.9</v>
      </c>
      <c r="E7" s="784">
        <v>9</v>
      </c>
      <c r="F7" s="362">
        <v>2.5</v>
      </c>
      <c r="G7" s="784">
        <v>11</v>
      </c>
      <c r="H7" s="145">
        <v>3.2</v>
      </c>
    </row>
    <row r="8" spans="2:10" ht="20.100000000000001" customHeight="1">
      <c r="B8" s="812" t="s">
        <v>446</v>
      </c>
      <c r="C8" s="59" t="s">
        <v>520</v>
      </c>
      <c r="D8" s="195" t="s">
        <v>520</v>
      </c>
      <c r="E8" s="784" t="s">
        <v>15</v>
      </c>
      <c r="F8" s="362" t="s">
        <v>15</v>
      </c>
      <c r="G8" s="784" t="s">
        <v>15</v>
      </c>
      <c r="H8" s="145" t="s">
        <v>15</v>
      </c>
    </row>
    <row r="9" spans="2:10" ht="20.100000000000001" customHeight="1">
      <c r="B9" s="812" t="s">
        <v>511</v>
      </c>
      <c r="C9" s="59">
        <v>18</v>
      </c>
      <c r="D9" s="195">
        <v>4.5999999999999996</v>
      </c>
      <c r="E9" s="784">
        <v>24</v>
      </c>
      <c r="F9" s="362">
        <v>6.6</v>
      </c>
      <c r="G9" s="784">
        <v>28</v>
      </c>
      <c r="H9" s="145">
        <v>7.3</v>
      </c>
    </row>
    <row r="10" spans="2:10" ht="20.100000000000001" customHeight="1">
      <c r="B10" s="812" t="s">
        <v>512</v>
      </c>
      <c r="C10" s="59">
        <v>2</v>
      </c>
      <c r="D10" s="195">
        <v>0.8</v>
      </c>
      <c r="E10" s="784">
        <v>9</v>
      </c>
      <c r="F10" s="362">
        <v>3.2</v>
      </c>
      <c r="G10" s="784">
        <v>17</v>
      </c>
      <c r="H10" s="145">
        <v>6.5</v>
      </c>
    </row>
    <row r="11" spans="2:10" ht="20.100000000000001" customHeight="1">
      <c r="B11" s="812" t="s">
        <v>459</v>
      </c>
      <c r="C11" s="59">
        <v>10</v>
      </c>
      <c r="D11" s="195">
        <v>3.5</v>
      </c>
      <c r="E11" s="784">
        <v>14</v>
      </c>
      <c r="F11" s="362">
        <v>4.5999999999999996</v>
      </c>
      <c r="G11" s="784">
        <v>12</v>
      </c>
      <c r="H11" s="145">
        <v>4</v>
      </c>
    </row>
    <row r="12" spans="2:10" ht="20.100000000000001" customHeight="1">
      <c r="B12" s="812" t="s">
        <v>467</v>
      </c>
      <c r="C12" s="63">
        <v>5</v>
      </c>
      <c r="D12" s="1179">
        <v>1.3</v>
      </c>
      <c r="E12" s="254">
        <v>7</v>
      </c>
      <c r="F12" s="1182">
        <v>2.5</v>
      </c>
      <c r="G12" s="254">
        <v>7</v>
      </c>
      <c r="H12" s="1185">
        <v>2.2999999999999998</v>
      </c>
    </row>
    <row r="13" spans="2:10" ht="20.100000000000001" customHeight="1">
      <c r="B13" s="963" t="s">
        <v>666</v>
      </c>
      <c r="C13" s="962">
        <v>39</v>
      </c>
      <c r="D13" s="1191">
        <v>11.1</v>
      </c>
      <c r="E13" s="962">
        <v>63</v>
      </c>
      <c r="F13" s="1191">
        <v>19.399999999999999</v>
      </c>
      <c r="G13" s="962">
        <v>75</v>
      </c>
      <c r="H13" s="1191">
        <v>23.3</v>
      </c>
    </row>
    <row r="14" spans="2:10" ht="20.100000000000001" customHeight="1">
      <c r="B14" s="929" t="s">
        <v>673</v>
      </c>
      <c r="C14" s="1102"/>
      <c r="D14" s="1212"/>
      <c r="E14" s="1213"/>
      <c r="F14" s="1214"/>
      <c r="G14" s="1213"/>
      <c r="H14" s="1214"/>
    </row>
    <row r="15" spans="2:10" ht="20.100000000000001" customHeight="1">
      <c r="B15" s="812" t="s">
        <v>510</v>
      </c>
      <c r="C15" s="59">
        <v>45</v>
      </c>
      <c r="D15" s="195">
        <v>11.8</v>
      </c>
      <c r="E15" s="784">
        <v>59</v>
      </c>
      <c r="F15" s="362">
        <v>17.2</v>
      </c>
      <c r="G15" s="784">
        <v>55</v>
      </c>
      <c r="H15" s="145">
        <v>17.100000000000001</v>
      </c>
    </row>
    <row r="16" spans="2:10" ht="20.100000000000001" customHeight="1">
      <c r="B16" s="812" t="s">
        <v>446</v>
      </c>
      <c r="C16" s="59">
        <v>111</v>
      </c>
      <c r="D16" s="195">
        <v>27.9</v>
      </c>
      <c r="E16" s="784">
        <v>113</v>
      </c>
      <c r="F16" s="362">
        <v>17.399999999999999</v>
      </c>
      <c r="G16" s="784">
        <v>203</v>
      </c>
      <c r="H16" s="145">
        <v>32.5</v>
      </c>
    </row>
    <row r="17" spans="2:8" ht="20.100000000000001" customHeight="1">
      <c r="B17" s="812" t="s">
        <v>511</v>
      </c>
      <c r="C17" s="59">
        <v>72</v>
      </c>
      <c r="D17" s="195">
        <v>21.3</v>
      </c>
      <c r="E17" s="784">
        <v>56</v>
      </c>
      <c r="F17" s="362">
        <v>14.9</v>
      </c>
      <c r="G17" s="784">
        <v>40</v>
      </c>
      <c r="H17" s="145">
        <v>12.2</v>
      </c>
    </row>
    <row r="18" spans="2:8" ht="20.100000000000001" customHeight="1">
      <c r="B18" s="812" t="s">
        <v>512</v>
      </c>
      <c r="C18" s="59">
        <v>174</v>
      </c>
      <c r="D18" s="195">
        <v>25.2</v>
      </c>
      <c r="E18" s="784">
        <v>158</v>
      </c>
      <c r="F18" s="362">
        <v>20.5</v>
      </c>
      <c r="G18" s="784">
        <v>135</v>
      </c>
      <c r="H18" s="145">
        <v>14.4</v>
      </c>
    </row>
    <row r="19" spans="2:8" ht="20.100000000000001" customHeight="1">
      <c r="B19" s="812" t="s">
        <v>459</v>
      </c>
      <c r="C19" s="59">
        <v>46</v>
      </c>
      <c r="D19" s="195">
        <v>28</v>
      </c>
      <c r="E19" s="784">
        <v>63</v>
      </c>
      <c r="F19" s="362">
        <v>22.4</v>
      </c>
      <c r="G19" s="784">
        <v>370</v>
      </c>
      <c r="H19" s="145">
        <v>159.30000000000001</v>
      </c>
    </row>
    <row r="20" spans="2:8" ht="20.100000000000001" customHeight="1">
      <c r="B20" s="812" t="s">
        <v>467</v>
      </c>
      <c r="C20" s="63">
        <v>421</v>
      </c>
      <c r="D20" s="1179">
        <v>116.7</v>
      </c>
      <c r="E20" s="254">
        <v>621</v>
      </c>
      <c r="F20" s="1182">
        <v>188.1</v>
      </c>
      <c r="G20" s="254">
        <v>778</v>
      </c>
      <c r="H20" s="1185">
        <v>203.2</v>
      </c>
    </row>
    <row r="21" spans="2:8" ht="20.100000000000001" customHeight="1">
      <c r="B21" s="963" t="s">
        <v>666</v>
      </c>
      <c r="C21" s="962">
        <v>869</v>
      </c>
      <c r="D21" s="1191">
        <v>230.9</v>
      </c>
      <c r="E21" s="962">
        <v>1070</v>
      </c>
      <c r="F21" s="1191">
        <v>280.5</v>
      </c>
      <c r="G21" s="962">
        <v>1581</v>
      </c>
      <c r="H21" s="1191">
        <v>438.7</v>
      </c>
    </row>
    <row r="22" spans="2:8" ht="20.100000000000001" customHeight="1">
      <c r="B22" s="981" t="s">
        <v>38</v>
      </c>
      <c r="C22" s="1133">
        <v>908</v>
      </c>
      <c r="D22" s="1196">
        <v>242</v>
      </c>
      <c r="E22" s="1133">
        <v>1133</v>
      </c>
      <c r="F22" s="1196">
        <v>299.89999999999998</v>
      </c>
      <c r="G22" s="1133">
        <v>1656</v>
      </c>
      <c r="H22" s="1196">
        <v>462</v>
      </c>
    </row>
    <row r="24" spans="2:8" ht="20.100000000000001" customHeight="1">
      <c r="B24" s="1157" t="s">
        <v>645</v>
      </c>
      <c r="C24" s="1553">
        <v>2013</v>
      </c>
      <c r="D24" s="1553"/>
      <c r="E24" s="1545">
        <v>2012</v>
      </c>
      <c r="F24" s="1545"/>
      <c r="G24" s="1550"/>
      <c r="H24" s="1550"/>
    </row>
    <row r="25" spans="2:8" ht="20.100000000000001" customHeight="1">
      <c r="B25" s="1208" t="s">
        <v>656</v>
      </c>
      <c r="C25" s="911" t="s">
        <v>650</v>
      </c>
      <c r="D25" s="1209" t="s">
        <v>672</v>
      </c>
      <c r="E25" s="911" t="s">
        <v>650</v>
      </c>
      <c r="F25" s="1215" t="s">
        <v>672</v>
      </c>
      <c r="G25" s="1216"/>
      <c r="H25" s="1216"/>
    </row>
    <row r="26" spans="2:8" ht="20.100000000000001" customHeight="1">
      <c r="B26" s="929" t="s">
        <v>665</v>
      </c>
      <c r="C26" s="1210"/>
      <c r="D26" s="1211"/>
      <c r="E26" s="1210"/>
      <c r="F26" s="1217"/>
      <c r="G26" s="1218"/>
      <c r="H26" s="1218"/>
    </row>
    <row r="27" spans="2:8" ht="20.100000000000001" customHeight="1">
      <c r="B27" s="812" t="s">
        <v>510</v>
      </c>
      <c r="C27" s="1219">
        <v>9</v>
      </c>
      <c r="D27" s="1220">
        <v>2.8</v>
      </c>
      <c r="E27" s="784">
        <v>1</v>
      </c>
      <c r="F27" s="1221">
        <v>1</v>
      </c>
      <c r="G27" s="480"/>
      <c r="H27" s="1204"/>
    </row>
    <row r="28" spans="2:8" ht="20.100000000000001" customHeight="1">
      <c r="B28" s="812" t="s">
        <v>446</v>
      </c>
      <c r="C28" s="802">
        <v>2</v>
      </c>
      <c r="D28" s="1222">
        <v>0.7</v>
      </c>
      <c r="E28" s="784" t="s">
        <v>15</v>
      </c>
      <c r="F28" s="1221" t="s">
        <v>15</v>
      </c>
      <c r="G28" s="480"/>
      <c r="H28" s="1204"/>
    </row>
    <row r="29" spans="2:8" ht="20.100000000000001" customHeight="1">
      <c r="B29" s="812" t="s">
        <v>511</v>
      </c>
      <c r="C29" s="802">
        <v>28</v>
      </c>
      <c r="D29" s="1222">
        <v>7.8</v>
      </c>
      <c r="E29" s="784">
        <v>4</v>
      </c>
      <c r="F29" s="1221">
        <v>1.3</v>
      </c>
      <c r="G29" s="480"/>
      <c r="H29" s="1204"/>
    </row>
    <row r="30" spans="2:8" ht="20.100000000000001" customHeight="1">
      <c r="B30" s="812" t="s">
        <v>512</v>
      </c>
      <c r="C30" s="802">
        <v>13</v>
      </c>
      <c r="D30" s="1222">
        <v>5.6</v>
      </c>
      <c r="E30" s="784">
        <v>2</v>
      </c>
      <c r="F30" s="1221">
        <v>1.1000000000000001</v>
      </c>
      <c r="G30" s="480"/>
      <c r="H30" s="1204"/>
    </row>
    <row r="31" spans="2:8" ht="20.100000000000001" customHeight="1">
      <c r="B31" s="812" t="s">
        <v>459</v>
      </c>
      <c r="C31" s="802">
        <v>15</v>
      </c>
      <c r="D31" s="1222">
        <v>6.7</v>
      </c>
      <c r="E31" s="784">
        <v>7</v>
      </c>
      <c r="F31" s="1221">
        <v>3.4</v>
      </c>
      <c r="G31" s="480"/>
      <c r="H31" s="1204"/>
    </row>
    <row r="32" spans="2:8" ht="20.100000000000001" customHeight="1">
      <c r="B32" s="812" t="s">
        <v>467</v>
      </c>
      <c r="C32" s="804">
        <v>6</v>
      </c>
      <c r="D32" s="1223">
        <v>3.7</v>
      </c>
      <c r="E32" s="254">
        <v>2</v>
      </c>
      <c r="F32" s="1224">
        <v>1.3</v>
      </c>
      <c r="G32" s="480"/>
      <c r="H32" s="1204"/>
    </row>
    <row r="33" spans="2:9" ht="20.100000000000001" customHeight="1">
      <c r="B33" s="1096" t="s">
        <v>666</v>
      </c>
      <c r="C33" s="962">
        <v>73</v>
      </c>
      <c r="D33" s="1191">
        <v>27.3</v>
      </c>
      <c r="E33" s="962">
        <v>16</v>
      </c>
      <c r="F33" s="1225">
        <v>8.1</v>
      </c>
      <c r="G33" s="1226"/>
      <c r="H33" s="1205"/>
    </row>
    <row r="34" spans="2:9" ht="20.100000000000001" customHeight="1">
      <c r="B34" s="1227" t="s">
        <v>674</v>
      </c>
      <c r="C34" s="1102"/>
      <c r="D34" s="1212"/>
      <c r="E34" s="1213"/>
      <c r="F34" s="1228"/>
      <c r="G34" s="1229"/>
      <c r="H34" s="1230"/>
    </row>
    <row r="35" spans="2:9" ht="20.100000000000001" customHeight="1">
      <c r="B35" s="812" t="s">
        <v>510</v>
      </c>
      <c r="C35" s="802">
        <v>60</v>
      </c>
      <c r="D35" s="1222">
        <v>17.2</v>
      </c>
      <c r="E35" s="784">
        <v>26</v>
      </c>
      <c r="F35" s="1221">
        <v>6.6</v>
      </c>
      <c r="G35" s="480"/>
      <c r="H35" s="1204"/>
    </row>
    <row r="36" spans="2:9" ht="20.100000000000001" customHeight="1">
      <c r="B36" s="812" t="s">
        <v>446</v>
      </c>
      <c r="C36" s="802">
        <v>6</v>
      </c>
      <c r="D36" s="1222">
        <v>2</v>
      </c>
      <c r="E36" s="784" t="s">
        <v>15</v>
      </c>
      <c r="F36" s="1221" t="s">
        <v>15</v>
      </c>
      <c r="G36" s="480"/>
      <c r="H36" s="1204"/>
    </row>
    <row r="37" spans="2:9" ht="20.100000000000001" customHeight="1">
      <c r="B37" s="812" t="s">
        <v>511</v>
      </c>
      <c r="C37" s="802">
        <v>24</v>
      </c>
      <c r="D37" s="1222">
        <v>7.5</v>
      </c>
      <c r="E37" s="784">
        <v>25</v>
      </c>
      <c r="F37" s="1221">
        <v>6.4</v>
      </c>
      <c r="G37" s="480"/>
      <c r="H37" s="1204"/>
    </row>
    <row r="38" spans="2:9" ht="20.100000000000001" customHeight="1">
      <c r="B38" s="812" t="s">
        <v>512</v>
      </c>
      <c r="C38" s="802">
        <v>132</v>
      </c>
      <c r="D38" s="1222">
        <v>16</v>
      </c>
      <c r="E38" s="784">
        <v>93</v>
      </c>
      <c r="F38" s="1221">
        <v>6.1</v>
      </c>
      <c r="G38" s="480"/>
      <c r="H38" s="1204"/>
    </row>
    <row r="39" spans="2:9" ht="20.100000000000001" customHeight="1">
      <c r="B39" s="812" t="s">
        <v>459</v>
      </c>
      <c r="C39" s="802">
        <v>348</v>
      </c>
      <c r="D39" s="1222">
        <v>120.7</v>
      </c>
      <c r="E39" s="784">
        <v>29</v>
      </c>
      <c r="F39" s="1221">
        <v>8.1999999999999993</v>
      </c>
      <c r="G39" s="480"/>
      <c r="H39" s="1204"/>
    </row>
    <row r="40" spans="2:9" ht="20.100000000000001" customHeight="1">
      <c r="B40" s="812" t="s">
        <v>467</v>
      </c>
      <c r="C40" s="804">
        <v>790</v>
      </c>
      <c r="D40" s="1223">
        <v>240.3</v>
      </c>
      <c r="E40" s="254">
        <v>168</v>
      </c>
      <c r="F40" s="1224">
        <v>48.8</v>
      </c>
      <c r="G40" s="480"/>
      <c r="H40" s="1204"/>
    </row>
    <row r="41" spans="2:9" ht="20.100000000000001" customHeight="1">
      <c r="B41" s="963" t="s">
        <v>666</v>
      </c>
      <c r="C41" s="962">
        <v>1360</v>
      </c>
      <c r="D41" s="1191">
        <v>403.7</v>
      </c>
      <c r="E41" s="962">
        <v>341</v>
      </c>
      <c r="F41" s="1225">
        <v>76.099999999999994</v>
      </c>
      <c r="G41" s="1226"/>
      <c r="H41" s="1205"/>
    </row>
    <row r="42" spans="2:9" ht="20.100000000000001" customHeight="1">
      <c r="B42" s="981" t="s">
        <v>38</v>
      </c>
      <c r="C42" s="1133">
        <v>1433</v>
      </c>
      <c r="D42" s="1196">
        <v>431</v>
      </c>
      <c r="E42" s="1133">
        <v>357</v>
      </c>
      <c r="F42" s="1231">
        <v>84.2</v>
      </c>
      <c r="G42" s="1154"/>
      <c r="H42" s="1206"/>
    </row>
    <row r="43" spans="2:9" ht="9" customHeight="1"/>
    <row r="44" spans="2:9" ht="37.5" customHeight="1">
      <c r="B44" s="1514" t="s">
        <v>675</v>
      </c>
      <c r="C44" s="1514"/>
      <c r="D44" s="1514"/>
      <c r="E44" s="1514"/>
      <c r="F44" s="1514"/>
      <c r="G44" s="906"/>
      <c r="H44" s="906"/>
      <c r="I44" s="906"/>
    </row>
    <row r="45" spans="2:9" ht="20.100000000000001" customHeight="1">
      <c r="B45" s="1552" t="s">
        <v>676</v>
      </c>
      <c r="C45" s="1552"/>
      <c r="D45" s="1552"/>
      <c r="E45" s="1552"/>
      <c r="F45" s="1552"/>
      <c r="G45" s="906"/>
      <c r="H45" s="906"/>
      <c r="I45" s="906"/>
    </row>
    <row r="46" spans="2:9" ht="20.100000000000001" customHeight="1">
      <c r="B46" s="906"/>
      <c r="C46" s="906"/>
      <c r="D46" s="906"/>
      <c r="E46" s="906"/>
      <c r="F46" s="906"/>
      <c r="G46" s="906"/>
      <c r="H46" s="906"/>
      <c r="I46" s="906"/>
    </row>
    <row r="63" spans="2:8" s="728" customFormat="1" ht="20.100000000000001" customHeight="1">
      <c r="B63" s="903"/>
      <c r="C63" s="903"/>
      <c r="D63" s="903"/>
      <c r="E63" s="903"/>
      <c r="F63" s="903"/>
      <c r="G63" s="903"/>
      <c r="H63" s="903"/>
    </row>
  </sheetData>
  <mergeCells count="10">
    <mergeCell ref="G4:H4"/>
    <mergeCell ref="I4:J4"/>
    <mergeCell ref="C24:D24"/>
    <mergeCell ref="E24:F24"/>
    <mergeCell ref="G24:H24"/>
    <mergeCell ref="B44:F44"/>
    <mergeCell ref="B45:F45"/>
    <mergeCell ref="B2:F2"/>
    <mergeCell ref="C4:D4"/>
    <mergeCell ref="E4:F4"/>
  </mergeCells>
  <pageMargins left="0.75" right="0.75" top="1" bottom="1" header="0.5" footer="0.5"/>
  <pageSetup paperSize="9" scale="56" orientation="portrait" horizontalDpi="4294967292" verticalDpi="4294967292" r:id="rId1"/>
  <drawing r:id="rId2"/>
</worksheet>
</file>

<file path=xl/worksheets/sheet54.xml><?xml version="1.0" encoding="utf-8"?>
<worksheet xmlns="http://schemas.openxmlformats.org/spreadsheetml/2006/main" xmlns:r="http://schemas.openxmlformats.org/officeDocument/2006/relationships">
  <sheetPr>
    <tabColor rgb="FF92D050"/>
    <pageSetUpPr fitToPage="1"/>
  </sheetPr>
  <dimension ref="B2:O19"/>
  <sheetViews>
    <sheetView showGridLines="0" zoomScale="125" zoomScaleNormal="125" zoomScalePageLayoutView="125" workbookViewId="0">
      <selection activeCell="L13" sqref="L13"/>
    </sheetView>
  </sheetViews>
  <sheetFormatPr defaultColWidth="10.875" defaultRowHeight="20.100000000000001" customHeight="1"/>
  <cols>
    <col min="1" max="1" width="5.5" style="903" customWidth="1"/>
    <col min="2" max="2" width="39.375" style="903" customWidth="1"/>
    <col min="3" max="4" width="10.875" style="903" customWidth="1"/>
    <col min="5" max="256" width="10.875" style="903"/>
    <col min="257" max="257" width="5.5" style="903" customWidth="1"/>
    <col min="258" max="258" width="39.375" style="903" customWidth="1"/>
    <col min="259" max="260" width="10.875" style="903" customWidth="1"/>
    <col min="261" max="512" width="10.875" style="903"/>
    <col min="513" max="513" width="5.5" style="903" customWidth="1"/>
    <col min="514" max="514" width="39.375" style="903" customWidth="1"/>
    <col min="515" max="516" width="10.875" style="903" customWidth="1"/>
    <col min="517" max="768" width="10.875" style="903"/>
    <col min="769" max="769" width="5.5" style="903" customWidth="1"/>
    <col min="770" max="770" width="39.375" style="903" customWidth="1"/>
    <col min="771" max="772" width="10.875" style="903" customWidth="1"/>
    <col min="773" max="1024" width="10.875" style="903"/>
    <col min="1025" max="1025" width="5.5" style="903" customWidth="1"/>
    <col min="1026" max="1026" width="39.375" style="903" customWidth="1"/>
    <col min="1027" max="1028" width="10.875" style="903" customWidth="1"/>
    <col min="1029" max="1280" width="10.875" style="903"/>
    <col min="1281" max="1281" width="5.5" style="903" customWidth="1"/>
    <col min="1282" max="1282" width="39.375" style="903" customWidth="1"/>
    <col min="1283" max="1284" width="10.875" style="903" customWidth="1"/>
    <col min="1285" max="1536" width="10.875" style="903"/>
    <col min="1537" max="1537" width="5.5" style="903" customWidth="1"/>
    <col min="1538" max="1538" width="39.375" style="903" customWidth="1"/>
    <col min="1539" max="1540" width="10.875" style="903" customWidth="1"/>
    <col min="1541" max="1792" width="10.875" style="903"/>
    <col min="1793" max="1793" width="5.5" style="903" customWidth="1"/>
    <col min="1794" max="1794" width="39.375" style="903" customWidth="1"/>
    <col min="1795" max="1796" width="10.875" style="903" customWidth="1"/>
    <col min="1797" max="2048" width="10.875" style="903"/>
    <col min="2049" max="2049" width="5.5" style="903" customWidth="1"/>
    <col min="2050" max="2050" width="39.375" style="903" customWidth="1"/>
    <col min="2051" max="2052" width="10.875" style="903" customWidth="1"/>
    <col min="2053" max="2304" width="10.875" style="903"/>
    <col min="2305" max="2305" width="5.5" style="903" customWidth="1"/>
    <col min="2306" max="2306" width="39.375" style="903" customWidth="1"/>
    <col min="2307" max="2308" width="10.875" style="903" customWidth="1"/>
    <col min="2309" max="2560" width="10.875" style="903"/>
    <col min="2561" max="2561" width="5.5" style="903" customWidth="1"/>
    <col min="2562" max="2562" width="39.375" style="903" customWidth="1"/>
    <col min="2563" max="2564" width="10.875" style="903" customWidth="1"/>
    <col min="2565" max="2816" width="10.875" style="903"/>
    <col min="2817" max="2817" width="5.5" style="903" customWidth="1"/>
    <col min="2818" max="2818" width="39.375" style="903" customWidth="1"/>
    <col min="2819" max="2820" width="10.875" style="903" customWidth="1"/>
    <col min="2821" max="3072" width="10.875" style="903"/>
    <col min="3073" max="3073" width="5.5" style="903" customWidth="1"/>
    <col min="3074" max="3074" width="39.375" style="903" customWidth="1"/>
    <col min="3075" max="3076" width="10.875" style="903" customWidth="1"/>
    <col min="3077" max="3328" width="10.875" style="903"/>
    <col min="3329" max="3329" width="5.5" style="903" customWidth="1"/>
    <col min="3330" max="3330" width="39.375" style="903" customWidth="1"/>
    <col min="3331" max="3332" width="10.875" style="903" customWidth="1"/>
    <col min="3333" max="3584" width="10.875" style="903"/>
    <col min="3585" max="3585" width="5.5" style="903" customWidth="1"/>
    <col min="3586" max="3586" width="39.375" style="903" customWidth="1"/>
    <col min="3587" max="3588" width="10.875" style="903" customWidth="1"/>
    <col min="3589" max="3840" width="10.875" style="903"/>
    <col min="3841" max="3841" width="5.5" style="903" customWidth="1"/>
    <col min="3842" max="3842" width="39.375" style="903" customWidth="1"/>
    <col min="3843" max="3844" width="10.875" style="903" customWidth="1"/>
    <col min="3845" max="4096" width="10.875" style="903"/>
    <col min="4097" max="4097" width="5.5" style="903" customWidth="1"/>
    <col min="4098" max="4098" width="39.375" style="903" customWidth="1"/>
    <col min="4099" max="4100" width="10.875" style="903" customWidth="1"/>
    <col min="4101" max="4352" width="10.875" style="903"/>
    <col min="4353" max="4353" width="5.5" style="903" customWidth="1"/>
    <col min="4354" max="4354" width="39.375" style="903" customWidth="1"/>
    <col min="4355" max="4356" width="10.875" style="903" customWidth="1"/>
    <col min="4357" max="4608" width="10.875" style="903"/>
    <col min="4609" max="4609" width="5.5" style="903" customWidth="1"/>
    <col min="4610" max="4610" width="39.375" style="903" customWidth="1"/>
    <col min="4611" max="4612" width="10.875" style="903" customWidth="1"/>
    <col min="4613" max="4864" width="10.875" style="903"/>
    <col min="4865" max="4865" width="5.5" style="903" customWidth="1"/>
    <col min="4866" max="4866" width="39.375" style="903" customWidth="1"/>
    <col min="4867" max="4868" width="10.875" style="903" customWidth="1"/>
    <col min="4869" max="5120" width="10.875" style="903"/>
    <col min="5121" max="5121" width="5.5" style="903" customWidth="1"/>
    <col min="5122" max="5122" width="39.375" style="903" customWidth="1"/>
    <col min="5123" max="5124" width="10.875" style="903" customWidth="1"/>
    <col min="5125" max="5376" width="10.875" style="903"/>
    <col min="5377" max="5377" width="5.5" style="903" customWidth="1"/>
    <col min="5378" max="5378" width="39.375" style="903" customWidth="1"/>
    <col min="5379" max="5380" width="10.875" style="903" customWidth="1"/>
    <col min="5381" max="5632" width="10.875" style="903"/>
    <col min="5633" max="5633" width="5.5" style="903" customWidth="1"/>
    <col min="5634" max="5634" width="39.375" style="903" customWidth="1"/>
    <col min="5635" max="5636" width="10.875" style="903" customWidth="1"/>
    <col min="5637" max="5888" width="10.875" style="903"/>
    <col min="5889" max="5889" width="5.5" style="903" customWidth="1"/>
    <col min="5890" max="5890" width="39.375" style="903" customWidth="1"/>
    <col min="5891" max="5892" width="10.875" style="903" customWidth="1"/>
    <col min="5893" max="6144" width="10.875" style="903"/>
    <col min="6145" max="6145" width="5.5" style="903" customWidth="1"/>
    <col min="6146" max="6146" width="39.375" style="903" customWidth="1"/>
    <col min="6147" max="6148" width="10.875" style="903" customWidth="1"/>
    <col min="6149" max="6400" width="10.875" style="903"/>
    <col min="6401" max="6401" width="5.5" style="903" customWidth="1"/>
    <col min="6402" max="6402" width="39.375" style="903" customWidth="1"/>
    <col min="6403" max="6404" width="10.875" style="903" customWidth="1"/>
    <col min="6405" max="6656" width="10.875" style="903"/>
    <col min="6657" max="6657" width="5.5" style="903" customWidth="1"/>
    <col min="6658" max="6658" width="39.375" style="903" customWidth="1"/>
    <col min="6659" max="6660" width="10.875" style="903" customWidth="1"/>
    <col min="6661" max="6912" width="10.875" style="903"/>
    <col min="6913" max="6913" width="5.5" style="903" customWidth="1"/>
    <col min="6914" max="6914" width="39.375" style="903" customWidth="1"/>
    <col min="6915" max="6916" width="10.875" style="903" customWidth="1"/>
    <col min="6917" max="7168" width="10.875" style="903"/>
    <col min="7169" max="7169" width="5.5" style="903" customWidth="1"/>
    <col min="7170" max="7170" width="39.375" style="903" customWidth="1"/>
    <col min="7171" max="7172" width="10.875" style="903" customWidth="1"/>
    <col min="7173" max="7424" width="10.875" style="903"/>
    <col min="7425" max="7425" width="5.5" style="903" customWidth="1"/>
    <col min="7426" max="7426" width="39.375" style="903" customWidth="1"/>
    <col min="7427" max="7428" width="10.875" style="903" customWidth="1"/>
    <col min="7429" max="7680" width="10.875" style="903"/>
    <col min="7681" max="7681" width="5.5" style="903" customWidth="1"/>
    <col min="7682" max="7682" width="39.375" style="903" customWidth="1"/>
    <col min="7683" max="7684" width="10.875" style="903" customWidth="1"/>
    <col min="7685" max="7936" width="10.875" style="903"/>
    <col min="7937" max="7937" width="5.5" style="903" customWidth="1"/>
    <col min="7938" max="7938" width="39.375" style="903" customWidth="1"/>
    <col min="7939" max="7940" width="10.875" style="903" customWidth="1"/>
    <col min="7941" max="8192" width="10.875" style="903"/>
    <col min="8193" max="8193" width="5.5" style="903" customWidth="1"/>
    <col min="8194" max="8194" width="39.375" style="903" customWidth="1"/>
    <col min="8195" max="8196" width="10.875" style="903" customWidth="1"/>
    <col min="8197" max="8448" width="10.875" style="903"/>
    <col min="8449" max="8449" width="5.5" style="903" customWidth="1"/>
    <col min="8450" max="8450" width="39.375" style="903" customWidth="1"/>
    <col min="8451" max="8452" width="10.875" style="903" customWidth="1"/>
    <col min="8453" max="8704" width="10.875" style="903"/>
    <col min="8705" max="8705" width="5.5" style="903" customWidth="1"/>
    <col min="8706" max="8706" width="39.375" style="903" customWidth="1"/>
    <col min="8707" max="8708" width="10.875" style="903" customWidth="1"/>
    <col min="8709" max="8960" width="10.875" style="903"/>
    <col min="8961" max="8961" width="5.5" style="903" customWidth="1"/>
    <col min="8962" max="8962" width="39.375" style="903" customWidth="1"/>
    <col min="8963" max="8964" width="10.875" style="903" customWidth="1"/>
    <col min="8965" max="9216" width="10.875" style="903"/>
    <col min="9217" max="9217" width="5.5" style="903" customWidth="1"/>
    <col min="9218" max="9218" width="39.375" style="903" customWidth="1"/>
    <col min="9219" max="9220" width="10.875" style="903" customWidth="1"/>
    <col min="9221" max="9472" width="10.875" style="903"/>
    <col min="9473" max="9473" width="5.5" style="903" customWidth="1"/>
    <col min="9474" max="9474" width="39.375" style="903" customWidth="1"/>
    <col min="9475" max="9476" width="10.875" style="903" customWidth="1"/>
    <col min="9477" max="9728" width="10.875" style="903"/>
    <col min="9729" max="9729" width="5.5" style="903" customWidth="1"/>
    <col min="9730" max="9730" width="39.375" style="903" customWidth="1"/>
    <col min="9731" max="9732" width="10.875" style="903" customWidth="1"/>
    <col min="9733" max="9984" width="10.875" style="903"/>
    <col min="9985" max="9985" width="5.5" style="903" customWidth="1"/>
    <col min="9986" max="9986" width="39.375" style="903" customWidth="1"/>
    <col min="9987" max="9988" width="10.875" style="903" customWidth="1"/>
    <col min="9989" max="10240" width="10.875" style="903"/>
    <col min="10241" max="10241" width="5.5" style="903" customWidth="1"/>
    <col min="10242" max="10242" width="39.375" style="903" customWidth="1"/>
    <col min="10243" max="10244" width="10.875" style="903" customWidth="1"/>
    <col min="10245" max="10496" width="10.875" style="903"/>
    <col min="10497" max="10497" width="5.5" style="903" customWidth="1"/>
    <col min="10498" max="10498" width="39.375" style="903" customWidth="1"/>
    <col min="10499" max="10500" width="10.875" style="903" customWidth="1"/>
    <col min="10501" max="10752" width="10.875" style="903"/>
    <col min="10753" max="10753" width="5.5" style="903" customWidth="1"/>
    <col min="10754" max="10754" width="39.375" style="903" customWidth="1"/>
    <col min="10755" max="10756" width="10.875" style="903" customWidth="1"/>
    <col min="10757" max="11008" width="10.875" style="903"/>
    <col min="11009" max="11009" width="5.5" style="903" customWidth="1"/>
    <col min="11010" max="11010" width="39.375" style="903" customWidth="1"/>
    <col min="11011" max="11012" width="10.875" style="903" customWidth="1"/>
    <col min="11013" max="11264" width="10.875" style="903"/>
    <col min="11265" max="11265" width="5.5" style="903" customWidth="1"/>
    <col min="11266" max="11266" width="39.375" style="903" customWidth="1"/>
    <col min="11267" max="11268" width="10.875" style="903" customWidth="1"/>
    <col min="11269" max="11520" width="10.875" style="903"/>
    <col min="11521" max="11521" width="5.5" style="903" customWidth="1"/>
    <col min="11522" max="11522" width="39.375" style="903" customWidth="1"/>
    <col min="11523" max="11524" width="10.875" style="903" customWidth="1"/>
    <col min="11525" max="11776" width="10.875" style="903"/>
    <col min="11777" max="11777" width="5.5" style="903" customWidth="1"/>
    <col min="11778" max="11778" width="39.375" style="903" customWidth="1"/>
    <col min="11779" max="11780" width="10.875" style="903" customWidth="1"/>
    <col min="11781" max="12032" width="10.875" style="903"/>
    <col min="12033" max="12033" width="5.5" style="903" customWidth="1"/>
    <col min="12034" max="12034" width="39.375" style="903" customWidth="1"/>
    <col min="12035" max="12036" width="10.875" style="903" customWidth="1"/>
    <col min="12037" max="12288" width="10.875" style="903"/>
    <col min="12289" max="12289" width="5.5" style="903" customWidth="1"/>
    <col min="12290" max="12290" width="39.375" style="903" customWidth="1"/>
    <col min="12291" max="12292" width="10.875" style="903" customWidth="1"/>
    <col min="12293" max="12544" width="10.875" style="903"/>
    <col min="12545" max="12545" width="5.5" style="903" customWidth="1"/>
    <col min="12546" max="12546" width="39.375" style="903" customWidth="1"/>
    <col min="12547" max="12548" width="10.875" style="903" customWidth="1"/>
    <col min="12549" max="12800" width="10.875" style="903"/>
    <col min="12801" max="12801" width="5.5" style="903" customWidth="1"/>
    <col min="12802" max="12802" width="39.375" style="903" customWidth="1"/>
    <col min="12803" max="12804" width="10.875" style="903" customWidth="1"/>
    <col min="12805" max="13056" width="10.875" style="903"/>
    <col min="13057" max="13057" width="5.5" style="903" customWidth="1"/>
    <col min="13058" max="13058" width="39.375" style="903" customWidth="1"/>
    <col min="13059" max="13060" width="10.875" style="903" customWidth="1"/>
    <col min="13061" max="13312" width="10.875" style="903"/>
    <col min="13313" max="13313" width="5.5" style="903" customWidth="1"/>
    <col min="13314" max="13314" width="39.375" style="903" customWidth="1"/>
    <col min="13315" max="13316" width="10.875" style="903" customWidth="1"/>
    <col min="13317" max="13568" width="10.875" style="903"/>
    <col min="13569" max="13569" width="5.5" style="903" customWidth="1"/>
    <col min="13570" max="13570" width="39.375" style="903" customWidth="1"/>
    <col min="13571" max="13572" width="10.875" style="903" customWidth="1"/>
    <col min="13573" max="13824" width="10.875" style="903"/>
    <col min="13825" max="13825" width="5.5" style="903" customWidth="1"/>
    <col min="13826" max="13826" width="39.375" style="903" customWidth="1"/>
    <col min="13827" max="13828" width="10.875" style="903" customWidth="1"/>
    <col min="13829" max="14080" width="10.875" style="903"/>
    <col min="14081" max="14081" width="5.5" style="903" customWidth="1"/>
    <col min="14082" max="14082" width="39.375" style="903" customWidth="1"/>
    <col min="14083" max="14084" width="10.875" style="903" customWidth="1"/>
    <col min="14085" max="14336" width="10.875" style="903"/>
    <col min="14337" max="14337" width="5.5" style="903" customWidth="1"/>
    <col min="14338" max="14338" width="39.375" style="903" customWidth="1"/>
    <col min="14339" max="14340" width="10.875" style="903" customWidth="1"/>
    <col min="14341" max="14592" width="10.875" style="903"/>
    <col min="14593" max="14593" width="5.5" style="903" customWidth="1"/>
    <col min="14594" max="14594" width="39.375" style="903" customWidth="1"/>
    <col min="14595" max="14596" width="10.875" style="903" customWidth="1"/>
    <col min="14597" max="14848" width="10.875" style="903"/>
    <col min="14849" max="14849" width="5.5" style="903" customWidth="1"/>
    <col min="14850" max="14850" width="39.375" style="903" customWidth="1"/>
    <col min="14851" max="14852" width="10.875" style="903" customWidth="1"/>
    <col min="14853" max="15104" width="10.875" style="903"/>
    <col min="15105" max="15105" width="5.5" style="903" customWidth="1"/>
    <col min="15106" max="15106" width="39.375" style="903" customWidth="1"/>
    <col min="15107" max="15108" width="10.875" style="903" customWidth="1"/>
    <col min="15109" max="15360" width="10.875" style="903"/>
    <col min="15361" max="15361" width="5.5" style="903" customWidth="1"/>
    <col min="15362" max="15362" width="39.375" style="903" customWidth="1"/>
    <col min="15363" max="15364" width="10.875" style="903" customWidth="1"/>
    <col min="15365" max="15616" width="10.875" style="903"/>
    <col min="15617" max="15617" width="5.5" style="903" customWidth="1"/>
    <col min="15618" max="15618" width="39.375" style="903" customWidth="1"/>
    <col min="15619" max="15620" width="10.875" style="903" customWidth="1"/>
    <col min="15621" max="15872" width="10.875" style="903"/>
    <col min="15873" max="15873" width="5.5" style="903" customWidth="1"/>
    <col min="15874" max="15874" width="39.375" style="903" customWidth="1"/>
    <col min="15875" max="15876" width="10.875" style="903" customWidth="1"/>
    <col min="15877" max="16128" width="10.875" style="903"/>
    <col min="16129" max="16129" width="5.5" style="903" customWidth="1"/>
    <col min="16130" max="16130" width="39.375" style="903" customWidth="1"/>
    <col min="16131" max="16132" width="10.875" style="903" customWidth="1"/>
    <col min="16133" max="16384" width="10.875" style="903"/>
  </cols>
  <sheetData>
    <row r="2" spans="2:15" ht="20.100000000000001" customHeight="1">
      <c r="B2" s="1496" t="s">
        <v>677</v>
      </c>
      <c r="C2" s="1496"/>
      <c r="D2" s="1496"/>
      <c r="E2" s="1496"/>
      <c r="F2" s="1496"/>
      <c r="G2" s="1496"/>
      <c r="H2" s="1496"/>
      <c r="I2" s="1496"/>
      <c r="J2" s="1496"/>
      <c r="K2" s="1496"/>
      <c r="L2" s="1496"/>
      <c r="M2" s="1496"/>
      <c r="N2" s="1496"/>
      <c r="O2" s="1496"/>
    </row>
    <row r="4" spans="2:15" ht="20.100000000000001" customHeight="1">
      <c r="B4" s="437" t="s">
        <v>678</v>
      </c>
      <c r="C4" s="438">
        <v>2016</v>
      </c>
      <c r="D4" s="438">
        <v>2015</v>
      </c>
      <c r="E4" s="911">
        <v>2014</v>
      </c>
      <c r="F4" s="911">
        <v>2013</v>
      </c>
      <c r="G4" s="539">
        <v>2012</v>
      </c>
      <c r="H4" s="539">
        <v>2011</v>
      </c>
      <c r="I4" s="539">
        <v>2010</v>
      </c>
    </row>
    <row r="5" spans="2:15" ht="20.100000000000001" customHeight="1">
      <c r="B5" s="812" t="s">
        <v>679</v>
      </c>
      <c r="C5" s="1232">
        <v>2783</v>
      </c>
      <c r="D5" s="1233">
        <v>3068</v>
      </c>
      <c r="E5" s="1233">
        <v>3105</v>
      </c>
      <c r="F5" s="1233">
        <v>2731</v>
      </c>
      <c r="G5" s="1234">
        <v>3198</v>
      </c>
      <c r="H5" s="913">
        <v>3162</v>
      </c>
      <c r="I5" s="913">
        <v>2783</v>
      </c>
    </row>
    <row r="6" spans="2:15" ht="20.100000000000001" customHeight="1">
      <c r="B6" s="812" t="s">
        <v>680</v>
      </c>
      <c r="C6" s="1232">
        <v>3125</v>
      </c>
      <c r="D6" s="247">
        <v>2990</v>
      </c>
      <c r="E6" s="247">
        <v>2901</v>
      </c>
      <c r="F6" s="247">
        <v>3022</v>
      </c>
      <c r="G6" s="97">
        <v>2975</v>
      </c>
      <c r="H6" s="815">
        <v>3888</v>
      </c>
      <c r="I6" s="815">
        <v>4547</v>
      </c>
    </row>
    <row r="7" spans="2:15" ht="20.100000000000001" customHeight="1">
      <c r="B7" s="812" t="s">
        <v>681</v>
      </c>
      <c r="C7" s="1232">
        <v>1313</v>
      </c>
      <c r="D7" s="247">
        <v>1237</v>
      </c>
      <c r="E7" s="247">
        <v>1277</v>
      </c>
      <c r="F7" s="247">
        <v>1308</v>
      </c>
      <c r="G7" s="97">
        <v>1168</v>
      </c>
      <c r="H7" s="815">
        <v>1310</v>
      </c>
      <c r="I7" s="815">
        <v>1195</v>
      </c>
    </row>
    <row r="8" spans="2:15" ht="20.100000000000001" customHeight="1">
      <c r="B8" s="812" t="s">
        <v>682</v>
      </c>
      <c r="C8" s="1232">
        <v>887</v>
      </c>
      <c r="D8" s="247">
        <v>932</v>
      </c>
      <c r="E8" s="247">
        <v>937</v>
      </c>
      <c r="F8" s="247">
        <v>952</v>
      </c>
      <c r="G8" s="97">
        <v>921</v>
      </c>
      <c r="H8" s="815">
        <v>969</v>
      </c>
      <c r="I8" s="815">
        <v>926</v>
      </c>
    </row>
    <row r="9" spans="2:15" ht="20.100000000000001" customHeight="1">
      <c r="B9" s="812" t="s">
        <v>683</v>
      </c>
      <c r="C9" s="1232">
        <v>849</v>
      </c>
      <c r="D9" s="247">
        <v>731</v>
      </c>
      <c r="E9" s="247">
        <v>658</v>
      </c>
      <c r="F9" s="247">
        <v>567</v>
      </c>
      <c r="G9" s="97">
        <v>631</v>
      </c>
      <c r="H9" s="815">
        <v>521</v>
      </c>
      <c r="I9" s="815">
        <v>562</v>
      </c>
    </row>
    <row r="10" spans="2:15" ht="20.100000000000001" customHeight="1">
      <c r="B10" s="812" t="s">
        <v>684</v>
      </c>
      <c r="C10" s="1232">
        <v>0</v>
      </c>
      <c r="D10" s="247">
        <v>529</v>
      </c>
      <c r="E10" s="247">
        <v>2590</v>
      </c>
      <c r="F10" s="247">
        <v>2983</v>
      </c>
      <c r="G10" s="97">
        <v>1900</v>
      </c>
      <c r="H10" s="815">
        <v>2686</v>
      </c>
      <c r="I10" s="815">
        <v>1637</v>
      </c>
    </row>
    <row r="11" spans="2:15" ht="20.100000000000001" customHeight="1">
      <c r="B11" s="812" t="s">
        <v>685</v>
      </c>
      <c r="C11" s="1232">
        <v>371</v>
      </c>
      <c r="D11" s="247">
        <v>336</v>
      </c>
      <c r="E11" s="247">
        <v>344</v>
      </c>
      <c r="F11" s="247">
        <v>378</v>
      </c>
      <c r="G11" s="97">
        <v>358</v>
      </c>
      <c r="H11" s="815">
        <v>369</v>
      </c>
      <c r="I11" s="815">
        <v>374</v>
      </c>
    </row>
    <row r="12" spans="2:15" ht="20.100000000000001" customHeight="1">
      <c r="B12" s="812" t="s">
        <v>686</v>
      </c>
      <c r="C12" s="1232">
        <v>294</v>
      </c>
      <c r="D12" s="247">
        <v>289</v>
      </c>
      <c r="E12" s="247">
        <v>290</v>
      </c>
      <c r="F12" s="247">
        <v>272</v>
      </c>
      <c r="G12" s="97">
        <v>268</v>
      </c>
      <c r="H12" s="815">
        <v>287</v>
      </c>
      <c r="I12" s="815">
        <v>293</v>
      </c>
    </row>
    <row r="13" spans="2:15" ht="20.100000000000001" customHeight="1">
      <c r="B13" s="812" t="s">
        <v>687</v>
      </c>
      <c r="C13" s="1232">
        <v>1274</v>
      </c>
      <c r="D13" s="784">
        <v>103</v>
      </c>
      <c r="E13" s="784" t="s">
        <v>15</v>
      </c>
      <c r="F13" s="784" t="s">
        <v>15</v>
      </c>
      <c r="G13" s="802" t="s">
        <v>15</v>
      </c>
      <c r="H13" s="815" t="s">
        <v>15</v>
      </c>
      <c r="I13" s="815" t="s">
        <v>15</v>
      </c>
    </row>
    <row r="14" spans="2:15" ht="20.100000000000001" customHeight="1">
      <c r="B14" s="812" t="s">
        <v>688</v>
      </c>
      <c r="C14" s="829">
        <v>91</v>
      </c>
      <c r="D14" s="784" t="s">
        <v>15</v>
      </c>
      <c r="E14" s="784">
        <v>44</v>
      </c>
      <c r="F14" s="784">
        <v>43</v>
      </c>
      <c r="G14" s="815" t="s">
        <v>15</v>
      </c>
      <c r="H14" s="815" t="s">
        <v>15</v>
      </c>
      <c r="I14" s="815" t="s">
        <v>15</v>
      </c>
    </row>
    <row r="15" spans="2:15" ht="20.100000000000001" customHeight="1">
      <c r="B15" s="1066" t="s">
        <v>38</v>
      </c>
      <c r="C15" s="1235">
        <f>+SUM(C5:C14)</f>
        <v>10987</v>
      </c>
      <c r="D15" s="1235">
        <v>10216</v>
      </c>
      <c r="E15" s="1235">
        <v>12146</v>
      </c>
      <c r="F15" s="1235">
        <v>12257</v>
      </c>
      <c r="G15" s="1235">
        <v>11418</v>
      </c>
      <c r="H15" s="1235">
        <v>13192</v>
      </c>
      <c r="I15" s="1235">
        <v>12317</v>
      </c>
    </row>
    <row r="17" spans="2:15" ht="12.95" customHeight="1">
      <c r="B17" s="1498" t="s">
        <v>689</v>
      </c>
      <c r="C17" s="1498"/>
      <c r="D17" s="1499"/>
      <c r="E17" s="1499"/>
      <c r="F17" s="1499"/>
      <c r="G17" s="1499"/>
      <c r="H17" s="1499"/>
      <c r="I17" s="1499"/>
      <c r="J17" s="1499"/>
      <c r="K17" s="1499"/>
      <c r="L17" s="1499"/>
      <c r="M17" s="1499"/>
      <c r="N17" s="1499"/>
      <c r="O17" s="1499"/>
    </row>
    <row r="18" spans="2:15" ht="12.95" customHeight="1">
      <c r="B18" s="1554" t="s">
        <v>690</v>
      </c>
      <c r="C18" s="1499"/>
      <c r="D18" s="1499"/>
      <c r="E18" s="1499"/>
      <c r="F18" s="1499"/>
      <c r="G18" s="1499"/>
      <c r="H18" s="1499"/>
      <c r="I18" s="1499"/>
      <c r="J18" s="1499"/>
      <c r="K18" s="1499"/>
      <c r="L18" s="1499"/>
      <c r="M18" s="1499"/>
      <c r="N18" s="1499"/>
      <c r="O18" s="1499"/>
    </row>
    <row r="19" spans="2:15" ht="20.100000000000001" customHeight="1">
      <c r="B19" s="1499" t="s">
        <v>691</v>
      </c>
      <c r="C19" s="1499"/>
      <c r="D19" s="1499"/>
      <c r="E19" s="1499"/>
      <c r="F19" s="1499"/>
      <c r="G19" s="1499"/>
      <c r="H19" s="1499"/>
      <c r="I19" s="1499"/>
      <c r="J19" s="1499"/>
      <c r="K19" s="1499"/>
      <c r="L19" s="1499"/>
      <c r="M19" s="1499"/>
      <c r="N19" s="1499"/>
      <c r="O19" s="1499"/>
    </row>
  </sheetData>
  <mergeCells count="4">
    <mergeCell ref="B2:O2"/>
    <mergeCell ref="B17:O17"/>
    <mergeCell ref="B18:O18"/>
    <mergeCell ref="B19:O19"/>
  </mergeCells>
  <pageMargins left="0.74803149606299213" right="0.74803149606299213" top="0.98425196850393704" bottom="0.98425196850393704" header="0.51181102362204722" footer="0.51181102362204722"/>
  <pageSetup paperSize="9" orientation="landscape" r:id="rId1"/>
  <drawing r:id="rId2"/>
</worksheet>
</file>

<file path=xl/worksheets/sheet55.xml><?xml version="1.0" encoding="utf-8"?>
<worksheet xmlns="http://schemas.openxmlformats.org/spreadsheetml/2006/main" xmlns:r="http://schemas.openxmlformats.org/officeDocument/2006/relationships">
  <sheetPr>
    <tabColor rgb="FF92D050"/>
    <pageSetUpPr fitToPage="1"/>
  </sheetPr>
  <dimension ref="B2:H54"/>
  <sheetViews>
    <sheetView showGridLines="0" zoomScaleNormal="100" zoomScaleSheetLayoutView="120" zoomScalePageLayoutView="120" workbookViewId="0">
      <pane xSplit="1" ySplit="5" topLeftCell="B39" activePane="bottomRight" state="frozen"/>
      <selection activeCell="L13" sqref="L13"/>
      <selection pane="topRight" activeCell="L13" sqref="L13"/>
      <selection pane="bottomLeft" activeCell="L13" sqref="L13"/>
      <selection pane="bottomRight" activeCell="I63" sqref="I63"/>
    </sheetView>
  </sheetViews>
  <sheetFormatPr defaultColWidth="10.875" defaultRowHeight="20.100000000000001" customHeight="1"/>
  <cols>
    <col min="1" max="1" width="5.5" style="903" customWidth="1"/>
    <col min="2" max="2" width="39.375" style="903" customWidth="1"/>
    <col min="3" max="3" width="32.875" style="903" customWidth="1"/>
    <col min="4" max="4" width="34.125" style="903" customWidth="1"/>
    <col min="5" max="5" width="10.875" style="1237"/>
    <col min="6" max="16384" width="10.875" style="903"/>
  </cols>
  <sheetData>
    <row r="2" spans="2:8" ht="20.100000000000001" customHeight="1">
      <c r="B2" s="1496" t="str">
        <f>UPPER("Interests in pipelines")</f>
        <v>INTERESTS IN PIPELINES</v>
      </c>
      <c r="C2" s="1496"/>
      <c r="D2" s="1496"/>
      <c r="E2" s="1496"/>
      <c r="F2" s="1496"/>
      <c r="G2" s="1496"/>
      <c r="H2" s="1496"/>
    </row>
    <row r="3" spans="2:8" ht="20.100000000000001" customHeight="1">
      <c r="B3" s="1236" t="s">
        <v>692</v>
      </c>
    </row>
    <row r="4" spans="2:8" ht="20.100000000000001" customHeight="1">
      <c r="B4" s="1238" t="s">
        <v>267</v>
      </c>
      <c r="C4" s="1239"/>
      <c r="D4" s="1239"/>
      <c r="E4" s="1240"/>
      <c r="F4" s="1239"/>
      <c r="G4" s="1239"/>
      <c r="H4" s="1239"/>
    </row>
    <row r="5" spans="2:8" ht="20.100000000000001" customHeight="1">
      <c r="B5" s="1071" t="s">
        <v>693</v>
      </c>
      <c r="C5" s="1071" t="s">
        <v>694</v>
      </c>
      <c r="D5" s="1071" t="s">
        <v>695</v>
      </c>
      <c r="E5" s="1241" t="s">
        <v>696</v>
      </c>
      <c r="F5" s="1241" t="s">
        <v>697</v>
      </c>
      <c r="G5" s="1241" t="s">
        <v>698</v>
      </c>
      <c r="H5" s="1241" t="s">
        <v>660</v>
      </c>
    </row>
    <row r="6" spans="2:8" ht="20.100000000000001" customHeight="1">
      <c r="B6" s="1242" t="s">
        <v>439</v>
      </c>
      <c r="C6" s="1243"/>
      <c r="D6" s="1244"/>
      <c r="E6" s="1245"/>
      <c r="F6" s="1245"/>
      <c r="G6" s="1245"/>
      <c r="H6" s="1246"/>
    </row>
    <row r="7" spans="2:8" ht="20.100000000000001" customHeight="1">
      <c r="B7" s="820" t="s">
        <v>440</v>
      </c>
      <c r="C7" s="1247"/>
      <c r="D7" s="1247"/>
      <c r="E7" s="1248"/>
      <c r="F7" s="1248"/>
      <c r="G7" s="1248"/>
      <c r="H7" s="1249"/>
    </row>
    <row r="8" spans="2:8" ht="20.100000000000001" customHeight="1">
      <c r="B8" s="1250" t="s">
        <v>699</v>
      </c>
      <c r="C8" s="1250" t="s">
        <v>700</v>
      </c>
      <c r="D8" s="1251" t="s">
        <v>701</v>
      </c>
      <c r="E8" s="1252" t="s">
        <v>702</v>
      </c>
      <c r="F8" s="1253"/>
      <c r="G8" s="1253" t="s">
        <v>703</v>
      </c>
      <c r="H8" s="1254"/>
    </row>
    <row r="9" spans="2:8" ht="20.100000000000001" customHeight="1">
      <c r="B9" s="820" t="s">
        <v>443</v>
      </c>
      <c r="C9" s="821"/>
      <c r="D9" s="821"/>
      <c r="E9" s="1249"/>
      <c r="F9" s="1249"/>
      <c r="G9" s="1249"/>
      <c r="H9" s="1249"/>
    </row>
    <row r="10" spans="2:8" ht="20.100000000000001" customHeight="1">
      <c r="B10" s="1255" t="s">
        <v>704</v>
      </c>
      <c r="C10" s="1255" t="s">
        <v>705</v>
      </c>
      <c r="D10" s="896" t="s">
        <v>706</v>
      </c>
      <c r="E10" s="1256" t="s">
        <v>707</v>
      </c>
      <c r="F10" s="1257"/>
      <c r="G10" s="1257" t="s">
        <v>703</v>
      </c>
      <c r="H10" s="1254"/>
    </row>
    <row r="11" spans="2:8" ht="20.100000000000001" customHeight="1">
      <c r="B11" s="1255" t="s">
        <v>708</v>
      </c>
      <c r="C11" s="1255" t="s">
        <v>709</v>
      </c>
      <c r="D11" s="896" t="s">
        <v>710</v>
      </c>
      <c r="E11" s="1256" t="s">
        <v>711</v>
      </c>
      <c r="F11" s="1257"/>
      <c r="G11" s="1257" t="s">
        <v>703</v>
      </c>
      <c r="H11" s="1254"/>
    </row>
    <row r="12" spans="2:8" ht="20.100000000000001" customHeight="1">
      <c r="B12" s="1255" t="s">
        <v>712</v>
      </c>
      <c r="C12" s="1255" t="s">
        <v>713</v>
      </c>
      <c r="D12" s="896" t="s">
        <v>714</v>
      </c>
      <c r="E12" s="1256" t="s">
        <v>702</v>
      </c>
      <c r="F12" s="1257"/>
      <c r="G12" s="1257" t="s">
        <v>703</v>
      </c>
      <c r="H12" s="1254"/>
    </row>
    <row r="13" spans="2:8" ht="20.100000000000001" customHeight="1">
      <c r="B13" s="1255" t="s">
        <v>715</v>
      </c>
      <c r="C13" s="1255" t="s">
        <v>716</v>
      </c>
      <c r="D13" s="896" t="s">
        <v>717</v>
      </c>
      <c r="E13" s="1256" t="s">
        <v>718</v>
      </c>
      <c r="F13" s="1257"/>
      <c r="G13" s="1257" t="s">
        <v>703</v>
      </c>
      <c r="H13" s="1254"/>
    </row>
    <row r="14" spans="2:8" ht="20.100000000000001" customHeight="1">
      <c r="B14" s="1255" t="s">
        <v>719</v>
      </c>
      <c r="C14" s="1255" t="s">
        <v>720</v>
      </c>
      <c r="D14" s="896" t="s">
        <v>721</v>
      </c>
      <c r="E14" s="1256" t="s">
        <v>722</v>
      </c>
      <c r="F14" s="1257"/>
      <c r="G14" s="1257" t="s">
        <v>703</v>
      </c>
      <c r="H14" s="1254"/>
    </row>
    <row r="15" spans="2:8" ht="20.100000000000001" customHeight="1">
      <c r="B15" s="1255" t="s">
        <v>723</v>
      </c>
      <c r="C15" s="1255" t="s">
        <v>724</v>
      </c>
      <c r="D15" s="896" t="s">
        <v>725</v>
      </c>
      <c r="E15" s="1256" t="s">
        <v>726</v>
      </c>
      <c r="F15" s="1257"/>
      <c r="G15" s="1257" t="s">
        <v>703</v>
      </c>
      <c r="H15" s="1254"/>
    </row>
    <row r="16" spans="2:8" ht="20.100000000000001" customHeight="1">
      <c r="B16" s="1255" t="s">
        <v>727</v>
      </c>
      <c r="C16" s="1255" t="s">
        <v>728</v>
      </c>
      <c r="D16" s="896" t="s">
        <v>729</v>
      </c>
      <c r="E16" s="1256" t="s">
        <v>730</v>
      </c>
      <c r="F16" s="1257"/>
      <c r="G16" s="1257" t="s">
        <v>703</v>
      </c>
      <c r="H16" s="1254"/>
    </row>
    <row r="17" spans="2:8" ht="20.100000000000001" customHeight="1">
      <c r="B17" s="1258" t="s">
        <v>731</v>
      </c>
      <c r="C17" s="1258" t="s">
        <v>732</v>
      </c>
      <c r="D17" s="1258" t="s">
        <v>733</v>
      </c>
      <c r="E17" s="1259" t="s">
        <v>702</v>
      </c>
      <c r="F17" s="1260"/>
      <c r="G17" s="1261" t="s">
        <v>703</v>
      </c>
      <c r="H17" s="1260"/>
    </row>
    <row r="18" spans="2:8" ht="20.100000000000001" customHeight="1">
      <c r="B18" s="1262" t="s">
        <v>734</v>
      </c>
      <c r="C18" s="1263" t="s">
        <v>735</v>
      </c>
      <c r="D18" s="1264" t="s">
        <v>736</v>
      </c>
      <c r="E18" s="1265" t="s">
        <v>737</v>
      </c>
      <c r="F18" s="1266"/>
      <c r="G18" s="1266"/>
      <c r="H18" s="1266" t="s">
        <v>703</v>
      </c>
    </row>
    <row r="19" spans="2:8" ht="20.100000000000001" customHeight="1">
      <c r="B19" s="1267" t="s">
        <v>738</v>
      </c>
      <c r="C19" s="1268"/>
      <c r="D19" s="1268"/>
      <c r="E19" s="1269"/>
      <c r="F19" s="1270"/>
      <c r="G19" s="1270"/>
      <c r="H19" s="1270"/>
    </row>
    <row r="20" spans="2:8" ht="20.100000000000001" customHeight="1">
      <c r="B20" s="1255" t="s">
        <v>739</v>
      </c>
      <c r="C20" s="1255" t="s">
        <v>740</v>
      </c>
      <c r="D20" s="896" t="s">
        <v>741</v>
      </c>
      <c r="E20" s="1256" t="s">
        <v>702</v>
      </c>
      <c r="F20" s="1257"/>
      <c r="G20" s="1257"/>
      <c r="H20" s="1254" t="s">
        <v>703</v>
      </c>
    </row>
    <row r="21" spans="2:8" ht="20.100000000000001" customHeight="1">
      <c r="B21" s="1255" t="s">
        <v>742</v>
      </c>
      <c r="C21" s="1255" t="s">
        <v>743</v>
      </c>
      <c r="D21" s="896" t="s">
        <v>741</v>
      </c>
      <c r="E21" s="1256" t="s">
        <v>744</v>
      </c>
      <c r="F21" s="1257"/>
      <c r="G21" s="1257"/>
      <c r="H21" s="1254" t="s">
        <v>703</v>
      </c>
    </row>
    <row r="22" spans="2:8" ht="20.100000000000001" customHeight="1">
      <c r="B22" s="1271" t="s">
        <v>745</v>
      </c>
      <c r="C22" s="1271" t="s">
        <v>746</v>
      </c>
      <c r="D22" s="1272" t="s">
        <v>747</v>
      </c>
      <c r="E22" s="1273" t="s">
        <v>748</v>
      </c>
      <c r="F22" s="1274"/>
      <c r="G22" s="1274"/>
      <c r="H22" s="1275" t="s">
        <v>703</v>
      </c>
    </row>
    <row r="23" spans="2:8" ht="20.100000000000001" customHeight="1">
      <c r="B23" s="820" t="s">
        <v>445</v>
      </c>
      <c r="C23" s="821"/>
      <c r="D23" s="821"/>
      <c r="E23" s="1276"/>
      <c r="F23" s="1249"/>
      <c r="G23" s="1249"/>
      <c r="H23" s="1249"/>
    </row>
    <row r="24" spans="2:8" ht="20.100000000000001" customHeight="1">
      <c r="B24" s="1255" t="s">
        <v>749</v>
      </c>
      <c r="C24" s="1255" t="s">
        <v>750</v>
      </c>
      <c r="D24" s="896" t="s">
        <v>751</v>
      </c>
      <c r="E24" s="1256" t="s">
        <v>752</v>
      </c>
      <c r="F24" s="1257" t="s">
        <v>703</v>
      </c>
      <c r="G24" s="1257" t="s">
        <v>703</v>
      </c>
      <c r="H24" s="1254"/>
    </row>
    <row r="25" spans="2:8" ht="20.100000000000001" customHeight="1">
      <c r="B25" s="1255" t="s">
        <v>753</v>
      </c>
      <c r="C25" s="1255" t="s">
        <v>754</v>
      </c>
      <c r="D25" s="896" t="s">
        <v>755</v>
      </c>
      <c r="E25" s="1256" t="s">
        <v>756</v>
      </c>
      <c r="F25" s="1257"/>
      <c r="G25" s="1257" t="s">
        <v>703</v>
      </c>
      <c r="H25" s="1254"/>
    </row>
    <row r="26" spans="2:8" ht="20.100000000000001" customHeight="1">
      <c r="B26" s="1255" t="s">
        <v>757</v>
      </c>
      <c r="C26" s="1255" t="s">
        <v>758</v>
      </c>
      <c r="D26" s="896" t="s">
        <v>759</v>
      </c>
      <c r="E26" s="1256" t="s">
        <v>760</v>
      </c>
      <c r="F26" s="1257"/>
      <c r="G26" s="1257" t="s">
        <v>703</v>
      </c>
      <c r="H26" s="1254"/>
    </row>
    <row r="27" spans="2:8" ht="20.100000000000001" customHeight="1">
      <c r="B27" s="1255" t="s">
        <v>761</v>
      </c>
      <c r="C27" s="1255" t="s">
        <v>762</v>
      </c>
      <c r="D27" s="896" t="s">
        <v>763</v>
      </c>
      <c r="E27" s="1256" t="s">
        <v>752</v>
      </c>
      <c r="F27" s="1257" t="s">
        <v>703</v>
      </c>
      <c r="G27" s="1257"/>
      <c r="H27" s="1254" t="s">
        <v>703</v>
      </c>
    </row>
    <row r="28" spans="2:8" ht="20.100000000000001" customHeight="1">
      <c r="B28" s="1255" t="s">
        <v>764</v>
      </c>
      <c r="C28" s="1255" t="s">
        <v>765</v>
      </c>
      <c r="D28" s="896" t="s">
        <v>766</v>
      </c>
      <c r="E28" s="1256" t="s">
        <v>767</v>
      </c>
      <c r="F28" s="1257"/>
      <c r="G28" s="1257" t="s">
        <v>703</v>
      </c>
      <c r="H28" s="1254"/>
    </row>
    <row r="29" spans="2:8" ht="20.100000000000001" customHeight="1">
      <c r="B29" s="1255" t="s">
        <v>768</v>
      </c>
      <c r="C29" s="1255" t="s">
        <v>769</v>
      </c>
      <c r="D29" s="896" t="s">
        <v>770</v>
      </c>
      <c r="E29" s="1256" t="s">
        <v>771</v>
      </c>
      <c r="F29" s="1257"/>
      <c r="G29" s="1257"/>
      <c r="H29" s="1254" t="s">
        <v>703</v>
      </c>
    </row>
    <row r="30" spans="2:8" ht="20.100000000000001" customHeight="1">
      <c r="B30" s="1271" t="s">
        <v>772</v>
      </c>
      <c r="C30" s="1271" t="s">
        <v>770</v>
      </c>
      <c r="D30" s="1272" t="s">
        <v>773</v>
      </c>
      <c r="E30" s="1273" t="s">
        <v>774</v>
      </c>
      <c r="F30" s="1274" t="s">
        <v>703</v>
      </c>
      <c r="G30" s="1274"/>
      <c r="H30" s="1275" t="s">
        <v>703</v>
      </c>
    </row>
    <row r="31" spans="2:8" ht="20.100000000000001" customHeight="1">
      <c r="B31" s="1277" t="s">
        <v>775</v>
      </c>
      <c r="C31" s="1278"/>
      <c r="D31" s="1279"/>
      <c r="E31" s="1280"/>
      <c r="F31" s="1280"/>
      <c r="G31" s="1280"/>
      <c r="H31" s="1281"/>
    </row>
    <row r="32" spans="2:8" ht="20.100000000000001" customHeight="1">
      <c r="B32" s="820" t="s">
        <v>449</v>
      </c>
      <c r="C32" s="821"/>
      <c r="D32" s="821"/>
      <c r="E32" s="1249"/>
      <c r="F32" s="1249"/>
      <c r="G32" s="1249"/>
      <c r="H32" s="1249"/>
    </row>
    <row r="33" spans="2:8" ht="20.100000000000001" customHeight="1">
      <c r="B33" s="1255" t="s">
        <v>776</v>
      </c>
      <c r="C33" s="1255" t="s">
        <v>777</v>
      </c>
      <c r="D33" s="896" t="s">
        <v>778</v>
      </c>
      <c r="E33" s="1282" t="s">
        <v>779</v>
      </c>
      <c r="F33" s="1257" t="s">
        <v>703</v>
      </c>
      <c r="G33" s="1257" t="s">
        <v>703</v>
      </c>
      <c r="H33" s="1254"/>
    </row>
    <row r="34" spans="2:8" ht="20.100000000000001" customHeight="1">
      <c r="B34" s="1271" t="s">
        <v>780</v>
      </c>
      <c r="C34" s="1271" t="s">
        <v>781</v>
      </c>
      <c r="D34" s="1272" t="s">
        <v>778</v>
      </c>
      <c r="E34" s="1283" t="s">
        <v>779</v>
      </c>
      <c r="F34" s="1274" t="s">
        <v>703</v>
      </c>
      <c r="G34" s="1274" t="s">
        <v>703</v>
      </c>
      <c r="H34" s="1275"/>
    </row>
    <row r="35" spans="2:8" ht="20.100000000000001" customHeight="1">
      <c r="B35" s="820" t="s">
        <v>450</v>
      </c>
      <c r="C35" s="1247"/>
      <c r="D35" s="1247"/>
      <c r="E35" s="1248"/>
      <c r="F35" s="1248"/>
      <c r="G35" s="1248"/>
      <c r="H35" s="1248"/>
    </row>
    <row r="36" spans="2:8" ht="20.100000000000001" customHeight="1">
      <c r="B36" s="1250" t="s">
        <v>782</v>
      </c>
      <c r="C36" s="1250" t="s">
        <v>783</v>
      </c>
      <c r="D36" s="1251" t="s">
        <v>784</v>
      </c>
      <c r="E36" s="1284" t="s">
        <v>785</v>
      </c>
      <c r="F36" s="1253" t="s">
        <v>703</v>
      </c>
      <c r="G36" s="1253"/>
      <c r="H36" s="1285" t="s">
        <v>703</v>
      </c>
    </row>
    <row r="37" spans="2:8" ht="20.100000000000001" customHeight="1">
      <c r="B37" s="1286" t="s">
        <v>786</v>
      </c>
      <c r="C37" s="1286" t="s">
        <v>784</v>
      </c>
      <c r="D37" s="1287" t="s">
        <v>787</v>
      </c>
      <c r="E37" s="1288" t="s">
        <v>785</v>
      </c>
      <c r="F37" s="1289" t="s">
        <v>703</v>
      </c>
      <c r="G37" s="1289"/>
      <c r="H37" s="1290" t="s">
        <v>703</v>
      </c>
    </row>
    <row r="38" spans="2:8" ht="20.100000000000001" customHeight="1">
      <c r="B38" s="1291" t="s">
        <v>451</v>
      </c>
      <c r="C38" s="1292"/>
      <c r="D38" s="1293"/>
      <c r="E38" s="1294"/>
      <c r="F38" s="1294"/>
      <c r="G38" s="1294"/>
      <c r="H38" s="1295"/>
    </row>
    <row r="39" spans="2:8" ht="20.100000000000001" customHeight="1">
      <c r="B39" s="42" t="s">
        <v>457</v>
      </c>
      <c r="C39" s="288"/>
      <c r="D39" s="288"/>
      <c r="E39" s="1285"/>
      <c r="F39" s="1285"/>
      <c r="G39" s="1285"/>
      <c r="H39" s="1285"/>
    </row>
    <row r="40" spans="2:8" ht="20.100000000000001" customHeight="1">
      <c r="B40" s="1296" t="s">
        <v>788</v>
      </c>
      <c r="C40" s="1296" t="s">
        <v>789</v>
      </c>
      <c r="D40" s="1296" t="s">
        <v>790</v>
      </c>
      <c r="E40" s="1297" t="s">
        <v>791</v>
      </c>
      <c r="F40" s="1296"/>
      <c r="G40" s="1296"/>
      <c r="H40" s="1298" t="s">
        <v>703</v>
      </c>
    </row>
    <row r="41" spans="2:8" ht="20.100000000000001" customHeight="1">
      <c r="B41" s="1291" t="s">
        <v>459</v>
      </c>
      <c r="C41" s="1292"/>
      <c r="D41" s="1293"/>
      <c r="E41" s="1294"/>
      <c r="F41" s="1294"/>
      <c r="G41" s="1294"/>
      <c r="H41" s="1295"/>
    </row>
    <row r="42" spans="2:8" ht="20.100000000000001" customHeight="1">
      <c r="B42" s="42" t="s">
        <v>460</v>
      </c>
      <c r="C42" s="812"/>
      <c r="D42" s="812"/>
      <c r="E42" s="1254"/>
      <c r="F42" s="1254"/>
      <c r="G42" s="1254"/>
      <c r="H42" s="1254"/>
    </row>
    <row r="43" spans="2:8" ht="20.100000000000001" customHeight="1">
      <c r="B43" s="1271" t="s">
        <v>792</v>
      </c>
      <c r="C43" s="1271" t="s">
        <v>793</v>
      </c>
      <c r="D43" s="1272" t="s">
        <v>794</v>
      </c>
      <c r="E43" s="1273" t="s">
        <v>795</v>
      </c>
      <c r="F43" s="1274"/>
      <c r="G43" s="1274"/>
      <c r="H43" s="1275" t="s">
        <v>703</v>
      </c>
    </row>
    <row r="44" spans="2:8" ht="20.100000000000001" customHeight="1">
      <c r="B44" s="820" t="s">
        <v>796</v>
      </c>
      <c r="C44" s="821"/>
      <c r="D44" s="821"/>
      <c r="E44" s="1249"/>
      <c r="F44" s="1249"/>
      <c r="G44" s="1249"/>
      <c r="H44" s="1249"/>
    </row>
    <row r="45" spans="2:8" ht="20.100000000000001" customHeight="1">
      <c r="B45" s="291" t="s">
        <v>797</v>
      </c>
      <c r="C45" s="814" t="s">
        <v>798</v>
      </c>
      <c r="D45" s="814" t="s">
        <v>799</v>
      </c>
      <c r="E45" s="1299" t="s">
        <v>800</v>
      </c>
      <c r="F45" s="1275"/>
      <c r="G45" s="1275"/>
      <c r="H45" s="1275" t="s">
        <v>703</v>
      </c>
    </row>
    <row r="46" spans="2:8" ht="20.100000000000001" customHeight="1">
      <c r="B46" s="1271" t="s">
        <v>801</v>
      </c>
      <c r="C46" s="1271" t="s">
        <v>802</v>
      </c>
      <c r="D46" s="1272" t="s">
        <v>803</v>
      </c>
      <c r="E46" s="1273" t="s">
        <v>804</v>
      </c>
      <c r="F46" s="1274"/>
      <c r="G46" s="1274"/>
      <c r="H46" s="1275" t="s">
        <v>703</v>
      </c>
    </row>
    <row r="47" spans="2:8" ht="20.100000000000001" customHeight="1">
      <c r="B47" s="1300" t="s">
        <v>805</v>
      </c>
      <c r="C47" s="1300"/>
      <c r="D47" s="1301"/>
      <c r="E47" s="1302"/>
      <c r="F47" s="1302"/>
      <c r="G47" s="1302"/>
      <c r="H47" s="1303"/>
    </row>
    <row r="48" spans="2:8" ht="20.100000000000001" customHeight="1">
      <c r="B48" s="1304" t="s">
        <v>468</v>
      </c>
      <c r="C48" s="1305"/>
      <c r="D48" s="1306"/>
      <c r="E48" s="1307"/>
      <c r="F48" s="1307"/>
      <c r="G48" s="1307"/>
      <c r="H48" s="1308"/>
    </row>
    <row r="49" spans="2:8" ht="20.100000000000001" customHeight="1">
      <c r="B49" s="1305" t="s">
        <v>687</v>
      </c>
      <c r="C49" s="1305" t="s">
        <v>806</v>
      </c>
      <c r="D49" s="1306" t="s">
        <v>807</v>
      </c>
      <c r="E49" s="1309" t="s">
        <v>808</v>
      </c>
      <c r="F49" s="1307"/>
      <c r="G49" s="1307"/>
      <c r="H49" s="1308" t="s">
        <v>703</v>
      </c>
    </row>
    <row r="50" spans="2:8" ht="20.100000000000001" customHeight="1">
      <c r="B50" s="1304" t="s">
        <v>472</v>
      </c>
      <c r="C50" s="1305"/>
      <c r="D50" s="1306"/>
      <c r="E50" s="1307"/>
      <c r="F50" s="1307"/>
      <c r="G50" s="1307"/>
      <c r="H50" s="1308"/>
    </row>
    <row r="51" spans="2:8" ht="20.100000000000001" customHeight="1">
      <c r="B51" s="1271" t="s">
        <v>809</v>
      </c>
      <c r="C51" s="1271" t="s">
        <v>809</v>
      </c>
      <c r="D51" s="1272" t="s">
        <v>810</v>
      </c>
      <c r="E51" s="1273" t="s">
        <v>811</v>
      </c>
      <c r="F51" s="1274" t="s">
        <v>703</v>
      </c>
      <c r="G51" s="1274"/>
      <c r="H51" s="1275" t="s">
        <v>703</v>
      </c>
    </row>
    <row r="53" spans="2:8" ht="20.100000000000001" customHeight="1">
      <c r="B53" s="1499" t="s">
        <v>812</v>
      </c>
      <c r="C53" s="1499"/>
      <c r="D53" s="1499"/>
      <c r="E53" s="1499"/>
      <c r="F53" s="1499"/>
      <c r="G53" s="1499"/>
      <c r="H53" s="1499"/>
    </row>
    <row r="54" spans="2:8" ht="20.100000000000001" customHeight="1">
      <c r="B54" s="1499" t="s">
        <v>813</v>
      </c>
      <c r="C54" s="1499"/>
      <c r="D54" s="1499"/>
      <c r="E54" s="1499"/>
      <c r="F54" s="1499"/>
      <c r="G54" s="1499"/>
      <c r="H54" s="1499"/>
    </row>
  </sheetData>
  <mergeCells count="3">
    <mergeCell ref="B2:H2"/>
    <mergeCell ref="B53:H53"/>
    <mergeCell ref="B54:H54"/>
  </mergeCells>
  <pageMargins left="0.74803149606299213" right="0.74803149606299213" top="0.98425196850393704" bottom="0.98425196850393704" header="0.51181102362204722" footer="0.51181102362204722"/>
  <pageSetup paperSize="9" scale="51" orientation="portrait" horizontalDpi="4294967292" verticalDpi="4294967292" r:id="rId1"/>
  <drawing r:id="rId2"/>
</worksheet>
</file>

<file path=xl/worksheets/sheet56.xml><?xml version="1.0" encoding="utf-8"?>
<worksheet xmlns="http://schemas.openxmlformats.org/spreadsheetml/2006/main" xmlns:r="http://schemas.openxmlformats.org/officeDocument/2006/relationships">
  <sheetPr>
    <tabColor rgb="FF92D050"/>
  </sheetPr>
  <dimension ref="B2:O29"/>
  <sheetViews>
    <sheetView showGridLines="0" view="pageBreakPreview" topLeftCell="A16" zoomScale="140" zoomScaleNormal="140" zoomScalePageLayoutView="140" workbookViewId="0">
      <selection activeCell="L13" sqref="L13"/>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15" ht="20.100000000000001" customHeight="1">
      <c r="B2" s="1496" t="s">
        <v>814</v>
      </c>
      <c r="C2" s="1496"/>
      <c r="D2" s="1496"/>
      <c r="E2" s="1496"/>
      <c r="F2" s="1496"/>
      <c r="G2" s="1496"/>
      <c r="H2" s="1496"/>
      <c r="I2" s="1496"/>
      <c r="J2" s="1496"/>
      <c r="K2" s="1496"/>
      <c r="L2" s="1496"/>
      <c r="M2" s="1496"/>
      <c r="N2" s="1496"/>
      <c r="O2" s="1496"/>
    </row>
    <row r="4" spans="2:15" ht="20.100000000000001" customHeight="1">
      <c r="B4" s="1310" t="s">
        <v>815</v>
      </c>
      <c r="C4" s="438">
        <v>2016</v>
      </c>
      <c r="D4" s="438">
        <v>2015</v>
      </c>
      <c r="E4" s="911">
        <v>2014</v>
      </c>
      <c r="F4" s="911">
        <v>2013</v>
      </c>
      <c r="G4" s="911">
        <v>2012</v>
      </c>
      <c r="H4" s="911">
        <v>2011</v>
      </c>
    </row>
    <row r="5" spans="2:15" ht="20.100000000000001" customHeight="1">
      <c r="B5" s="990" t="s">
        <v>42</v>
      </c>
      <c r="C5" s="942" t="s">
        <v>15</v>
      </c>
      <c r="D5" s="912" t="s">
        <v>15</v>
      </c>
      <c r="E5" s="912">
        <v>9</v>
      </c>
      <c r="F5" s="912">
        <v>37</v>
      </c>
      <c r="G5" s="434">
        <v>53</v>
      </c>
      <c r="H5" s="913">
        <v>61</v>
      </c>
    </row>
    <row r="6" spans="2:15" ht="20.100000000000001" customHeight="1">
      <c r="B6" s="990" t="s">
        <v>445</v>
      </c>
      <c r="C6" s="942">
        <v>537</v>
      </c>
      <c r="D6" s="784">
        <v>370</v>
      </c>
      <c r="E6" s="784">
        <v>313</v>
      </c>
      <c r="F6" s="784">
        <v>395</v>
      </c>
      <c r="G6" s="802">
        <v>379</v>
      </c>
      <c r="H6" s="815">
        <v>526</v>
      </c>
    </row>
    <row r="7" spans="2:15" ht="20.100000000000001" customHeight="1">
      <c r="B7" s="990" t="s">
        <v>443</v>
      </c>
      <c r="C7" s="942">
        <v>491</v>
      </c>
      <c r="D7" s="784">
        <v>469</v>
      </c>
      <c r="E7" s="784">
        <v>465</v>
      </c>
      <c r="F7" s="784">
        <v>463</v>
      </c>
      <c r="G7" s="802">
        <v>491</v>
      </c>
      <c r="H7" s="815">
        <v>481</v>
      </c>
    </row>
    <row r="8" spans="2:15" ht="20.100000000000001" customHeight="1">
      <c r="B8" s="990" t="s">
        <v>738</v>
      </c>
      <c r="C8" s="942">
        <v>134</v>
      </c>
      <c r="D8" s="784">
        <v>149</v>
      </c>
      <c r="E8" s="784">
        <v>155</v>
      </c>
      <c r="F8" s="784">
        <v>186</v>
      </c>
      <c r="G8" s="802">
        <v>176</v>
      </c>
      <c r="H8" s="815">
        <v>204</v>
      </c>
    </row>
    <row r="9" spans="2:15" ht="20.100000000000001" customHeight="1">
      <c r="B9" s="990" t="s">
        <v>45</v>
      </c>
      <c r="C9" s="942">
        <v>-1</v>
      </c>
      <c r="D9" s="784">
        <v>13</v>
      </c>
      <c r="E9" s="784">
        <v>63</v>
      </c>
      <c r="F9" s="784">
        <v>56</v>
      </c>
      <c r="G9" s="802">
        <v>112</v>
      </c>
      <c r="H9" s="815">
        <v>64</v>
      </c>
    </row>
    <row r="10" spans="2:15" ht="20.100000000000001" customHeight="1">
      <c r="B10" s="964" t="s">
        <v>440</v>
      </c>
      <c r="C10" s="942" t="s">
        <v>15</v>
      </c>
      <c r="D10" s="784" t="s">
        <v>15</v>
      </c>
      <c r="E10" s="784">
        <v>147</v>
      </c>
      <c r="F10" s="784">
        <v>81</v>
      </c>
      <c r="G10" s="802">
        <v>64</v>
      </c>
      <c r="H10" s="815">
        <v>56</v>
      </c>
    </row>
    <row r="11" spans="2:15" ht="20.100000000000001" customHeight="1">
      <c r="B11" s="964" t="s">
        <v>442</v>
      </c>
      <c r="C11" s="942">
        <v>3</v>
      </c>
      <c r="D11" s="784" t="s">
        <v>15</v>
      </c>
      <c r="E11" s="784" t="s">
        <v>15</v>
      </c>
      <c r="F11" s="784" t="s">
        <v>15</v>
      </c>
      <c r="G11" s="802" t="s">
        <v>15</v>
      </c>
      <c r="H11" s="815" t="s">
        <v>15</v>
      </c>
    </row>
    <row r="12" spans="2:15" ht="20.100000000000001" customHeight="1">
      <c r="B12" s="990" t="s">
        <v>469</v>
      </c>
      <c r="C12" s="942">
        <v>78</v>
      </c>
      <c r="D12" s="784">
        <v>62</v>
      </c>
      <c r="E12" s="784">
        <v>65</v>
      </c>
      <c r="F12" s="784">
        <v>58</v>
      </c>
      <c r="G12" s="802">
        <v>54</v>
      </c>
      <c r="H12" s="815">
        <v>56</v>
      </c>
    </row>
    <row r="13" spans="2:15" ht="20.100000000000001" customHeight="1">
      <c r="B13" s="990" t="s">
        <v>457</v>
      </c>
      <c r="C13" s="942">
        <v>181</v>
      </c>
      <c r="D13" s="784">
        <v>173</v>
      </c>
      <c r="E13" s="784">
        <v>155</v>
      </c>
      <c r="F13" s="784">
        <v>154</v>
      </c>
      <c r="G13" s="802">
        <v>178</v>
      </c>
      <c r="H13" s="815">
        <v>217</v>
      </c>
    </row>
    <row r="14" spans="2:15" ht="20.100000000000001" customHeight="1">
      <c r="B14" s="990" t="s">
        <v>816</v>
      </c>
      <c r="C14" s="1311" t="s">
        <v>15</v>
      </c>
      <c r="D14" s="784" t="s">
        <v>15</v>
      </c>
      <c r="E14" s="784" t="s">
        <v>15</v>
      </c>
      <c r="F14" s="784" t="s">
        <v>15</v>
      </c>
      <c r="G14" s="802" t="s">
        <v>15</v>
      </c>
      <c r="H14" s="815">
        <v>215</v>
      </c>
    </row>
    <row r="15" spans="2:15" ht="20.100000000000001" customHeight="1">
      <c r="B15" s="990" t="s">
        <v>470</v>
      </c>
      <c r="C15" s="942">
        <v>54</v>
      </c>
      <c r="D15" s="784">
        <v>59</v>
      </c>
      <c r="E15" s="784">
        <v>63</v>
      </c>
      <c r="F15" s="784">
        <v>45</v>
      </c>
      <c r="G15" s="802">
        <v>7</v>
      </c>
      <c r="H15" s="815" t="s">
        <v>15</v>
      </c>
    </row>
    <row r="16" spans="2:15" ht="20.100000000000001" customHeight="1">
      <c r="B16" s="990" t="s">
        <v>817</v>
      </c>
      <c r="C16" s="942">
        <v>116</v>
      </c>
      <c r="D16" s="784">
        <v>119</v>
      </c>
      <c r="E16" s="784">
        <v>94</v>
      </c>
      <c r="F16" s="784">
        <v>92</v>
      </c>
      <c r="G16" s="802">
        <v>123</v>
      </c>
      <c r="H16" s="815">
        <v>115</v>
      </c>
    </row>
    <row r="17" spans="2:15" ht="20.100000000000001" customHeight="1">
      <c r="B17" s="990" t="s">
        <v>472</v>
      </c>
      <c r="C17" s="942">
        <v>162</v>
      </c>
      <c r="D17" s="784">
        <v>150</v>
      </c>
      <c r="E17" s="784">
        <v>131</v>
      </c>
      <c r="F17" s="784">
        <v>126</v>
      </c>
      <c r="G17" s="802">
        <v>125</v>
      </c>
      <c r="H17" s="815">
        <v>118</v>
      </c>
    </row>
    <row r="18" spans="2:15" ht="20.100000000000001" customHeight="1">
      <c r="B18" s="990" t="s">
        <v>473</v>
      </c>
      <c r="C18" s="942">
        <v>296</v>
      </c>
      <c r="D18" s="784">
        <v>301</v>
      </c>
      <c r="E18" s="784">
        <v>286</v>
      </c>
      <c r="F18" s="784">
        <v>296</v>
      </c>
      <c r="G18" s="802">
        <v>257</v>
      </c>
      <c r="H18" s="815">
        <v>197</v>
      </c>
    </row>
    <row r="19" spans="2:15" ht="20.100000000000001" customHeight="1">
      <c r="B19" s="990" t="s">
        <v>465</v>
      </c>
      <c r="C19" s="942">
        <v>304</v>
      </c>
      <c r="D19" s="784">
        <v>306</v>
      </c>
      <c r="E19" s="784">
        <v>286</v>
      </c>
      <c r="F19" s="784">
        <v>252</v>
      </c>
      <c r="G19" s="802">
        <v>239</v>
      </c>
      <c r="H19" s="815">
        <v>222</v>
      </c>
    </row>
    <row r="20" spans="2:15" ht="20.100000000000001" customHeight="1">
      <c r="B20" s="990" t="s">
        <v>460</v>
      </c>
      <c r="C20" s="942">
        <v>374</v>
      </c>
      <c r="D20" s="784">
        <v>341</v>
      </c>
      <c r="E20" s="784">
        <v>351</v>
      </c>
      <c r="F20" s="784">
        <v>347</v>
      </c>
      <c r="G20" s="802">
        <v>375</v>
      </c>
      <c r="H20" s="815">
        <v>376</v>
      </c>
    </row>
    <row r="21" spans="2:15" ht="20.100000000000001" customHeight="1">
      <c r="B21" s="990" t="s">
        <v>463</v>
      </c>
      <c r="C21" s="1311" t="s">
        <v>15</v>
      </c>
      <c r="D21" s="784" t="s">
        <v>15</v>
      </c>
      <c r="E21" s="784" t="s">
        <v>15</v>
      </c>
      <c r="F21" s="784" t="s">
        <v>15</v>
      </c>
      <c r="G21" s="802">
        <v>14</v>
      </c>
      <c r="H21" s="815">
        <v>18</v>
      </c>
    </row>
    <row r="22" spans="2:15" ht="20.100000000000001" customHeight="1">
      <c r="B22" s="990" t="s">
        <v>461</v>
      </c>
      <c r="C22" s="942">
        <v>156</v>
      </c>
      <c r="D22" s="784">
        <v>130</v>
      </c>
      <c r="E22" s="784">
        <v>136</v>
      </c>
      <c r="F22" s="784">
        <v>127</v>
      </c>
      <c r="G22" s="802">
        <v>124</v>
      </c>
      <c r="H22" s="815">
        <v>118</v>
      </c>
    </row>
    <row r="23" spans="2:15" ht="20.100000000000001" customHeight="1">
      <c r="B23" s="990" t="s">
        <v>466</v>
      </c>
      <c r="C23" s="1312">
        <v>82</v>
      </c>
      <c r="D23" s="784">
        <v>93</v>
      </c>
      <c r="E23" s="784">
        <v>87</v>
      </c>
      <c r="F23" s="784">
        <v>73</v>
      </c>
      <c r="G23" s="802">
        <v>64</v>
      </c>
      <c r="H23" s="815">
        <v>52</v>
      </c>
    </row>
    <row r="24" spans="2:15" ht="20.100000000000001" customHeight="1">
      <c r="B24" s="990" t="s">
        <v>468</v>
      </c>
      <c r="C24" s="942">
        <v>85</v>
      </c>
      <c r="D24" s="784">
        <v>25</v>
      </c>
      <c r="E24" s="784">
        <v>21</v>
      </c>
      <c r="F24" s="784">
        <v>23</v>
      </c>
      <c r="G24" s="802">
        <v>29</v>
      </c>
      <c r="H24" s="815">
        <v>21</v>
      </c>
    </row>
    <row r="25" spans="2:15" ht="20.100000000000001" customHeight="1">
      <c r="B25" s="1313" t="s">
        <v>818</v>
      </c>
      <c r="C25" s="1314" t="s">
        <v>15</v>
      </c>
      <c r="D25" s="254" t="s">
        <v>15</v>
      </c>
      <c r="E25" s="254" t="s">
        <v>15</v>
      </c>
      <c r="F25" s="254">
        <v>51</v>
      </c>
      <c r="G25" s="804">
        <v>67</v>
      </c>
      <c r="H25" s="816">
        <v>47</v>
      </c>
    </row>
    <row r="26" spans="2:15" ht="20.100000000000001" customHeight="1">
      <c r="B26" s="1315" t="s">
        <v>38</v>
      </c>
      <c r="C26" s="982">
        <v>3052</v>
      </c>
      <c r="D26" s="1316">
        <v>2760</v>
      </c>
      <c r="E26" s="1316">
        <v>2827</v>
      </c>
      <c r="F26" s="1316">
        <v>2862</v>
      </c>
      <c r="G26" s="1316">
        <v>2931</v>
      </c>
      <c r="H26" s="1317">
        <v>3164</v>
      </c>
    </row>
    <row r="28" spans="2:15" ht="14.1" customHeight="1">
      <c r="B28" s="1499" t="s">
        <v>819</v>
      </c>
      <c r="C28" s="1499"/>
      <c r="D28" s="1499"/>
      <c r="E28" s="1499"/>
      <c r="F28" s="1499"/>
      <c r="G28" s="1499"/>
      <c r="H28" s="1499"/>
      <c r="I28" s="1499"/>
      <c r="J28" s="1499"/>
      <c r="K28" s="1499"/>
      <c r="L28" s="1499"/>
      <c r="M28" s="1499"/>
      <c r="N28" s="1499"/>
      <c r="O28" s="1499"/>
    </row>
    <row r="29" spans="2:15" ht="20.100000000000001" customHeight="1">
      <c r="B29" s="1499" t="s">
        <v>820</v>
      </c>
      <c r="C29" s="1499"/>
      <c r="D29" s="1499"/>
      <c r="E29" s="1499"/>
      <c r="F29" s="1499"/>
      <c r="G29" s="1499"/>
      <c r="H29" s="1499"/>
      <c r="I29" s="1499"/>
      <c r="J29" s="1499"/>
      <c r="K29" s="1499"/>
      <c r="L29" s="1499"/>
      <c r="M29" s="1499"/>
      <c r="N29" s="1499"/>
      <c r="O29" s="1499"/>
    </row>
  </sheetData>
  <mergeCells count="3">
    <mergeCell ref="B2:O2"/>
    <mergeCell ref="B28:O28"/>
    <mergeCell ref="B29:O29"/>
  </mergeCells>
  <pageMargins left="0.74803149606299213" right="0.74803149606299213" top="0.98425196850393704" bottom="0.98425196850393704" header="0.51181102362204722" footer="0.51181102362204722"/>
  <pageSetup paperSize="9" scale="72" orientation="landscape" horizontalDpi="4294967292" verticalDpi="4294967292" r:id="rId1"/>
  <drawing r:id="rId2"/>
</worksheet>
</file>

<file path=xl/worksheets/sheet57.xml><?xml version="1.0" encoding="utf-8"?>
<worksheet xmlns="http://schemas.openxmlformats.org/spreadsheetml/2006/main" xmlns:r="http://schemas.openxmlformats.org/officeDocument/2006/relationships">
  <sheetPr enableFormatConditionsCalculation="0">
    <tabColor rgb="FF00976D"/>
    <pageSetUpPr fitToPage="1"/>
  </sheetPr>
  <dimension ref="B2:H16"/>
  <sheetViews>
    <sheetView showGridLines="0" zoomScale="150" zoomScaleNormal="150" zoomScalePageLayoutView="150" workbookViewId="0">
      <selection activeCell="B5" sqref="B5:G11"/>
    </sheetView>
  </sheetViews>
  <sheetFormatPr defaultColWidth="10.875" defaultRowHeight="20.100000000000001" customHeight="1"/>
  <cols>
    <col min="1" max="1" width="5.5" style="410" customWidth="1"/>
    <col min="2" max="2" width="39.375" style="410" customWidth="1"/>
    <col min="3" max="3" width="10.875" style="484" customWidth="1"/>
    <col min="4" max="4" width="10.875" style="410" customWidth="1"/>
    <col min="5" max="16384" width="10.875" style="410"/>
  </cols>
  <sheetData>
    <row r="2" spans="2:8" ht="20.100000000000001" customHeight="1">
      <c r="B2" s="1496" t="s">
        <v>168</v>
      </c>
      <c r="C2" s="1496"/>
      <c r="D2" s="1496"/>
      <c r="E2" s="1496"/>
      <c r="F2" s="1496"/>
      <c r="G2" s="1496"/>
    </row>
    <row r="3" spans="2:8" ht="20.100000000000001" customHeight="1">
      <c r="B3" s="421"/>
      <c r="C3" s="421"/>
      <c r="D3" s="421"/>
    </row>
    <row r="4" spans="2:8" ht="20.100000000000001" customHeight="1">
      <c r="B4" s="430" t="s">
        <v>14</v>
      </c>
      <c r="C4" s="431">
        <v>2016</v>
      </c>
      <c r="D4" s="431">
        <v>2015</v>
      </c>
      <c r="E4" s="429">
        <v>2014</v>
      </c>
      <c r="F4" s="429">
        <v>2013</v>
      </c>
      <c r="G4" s="428">
        <v>2012</v>
      </c>
      <c r="H4" s="428">
        <v>2011</v>
      </c>
    </row>
    <row r="5" spans="2:8" ht="20.100000000000001" customHeight="1">
      <c r="B5" s="21" t="s">
        <v>261</v>
      </c>
      <c r="C5" s="346">
        <v>4373</v>
      </c>
      <c r="D5" s="427">
        <v>5649</v>
      </c>
      <c r="E5" s="427">
        <v>2739</v>
      </c>
      <c r="F5" s="427">
        <v>1766</v>
      </c>
      <c r="G5" s="22">
        <v>1873</v>
      </c>
      <c r="H5" s="22">
        <v>848</v>
      </c>
    </row>
    <row r="6" spans="2:8" ht="20.100000000000001" customHeight="1">
      <c r="B6" s="21" t="s">
        <v>237</v>
      </c>
      <c r="C6" s="346">
        <v>4201</v>
      </c>
      <c r="D6" s="252">
        <v>4889</v>
      </c>
      <c r="E6" s="252">
        <v>2489</v>
      </c>
      <c r="F6" s="252">
        <v>1857</v>
      </c>
      <c r="G6" s="22">
        <v>1768</v>
      </c>
      <c r="H6" s="22">
        <v>1173</v>
      </c>
    </row>
    <row r="7" spans="2:8" ht="20.100000000000001" customHeight="1">
      <c r="B7" s="21" t="s">
        <v>200</v>
      </c>
      <c r="C7" s="346">
        <v>581</v>
      </c>
      <c r="D7" s="252">
        <v>496</v>
      </c>
      <c r="E7" s="252">
        <v>629</v>
      </c>
      <c r="F7" s="252">
        <v>583</v>
      </c>
      <c r="G7" s="22">
        <v>491</v>
      </c>
      <c r="H7" s="22">
        <v>590</v>
      </c>
    </row>
    <row r="8" spans="2:8" ht="20.100000000000001" customHeight="1">
      <c r="B8" s="21" t="s">
        <v>239</v>
      </c>
      <c r="C8" s="346">
        <v>1849</v>
      </c>
      <c r="D8" s="252">
        <v>1843</v>
      </c>
      <c r="E8" s="252">
        <v>2022</v>
      </c>
      <c r="F8" s="252">
        <v>2708</v>
      </c>
      <c r="G8" s="24">
        <v>2502</v>
      </c>
      <c r="H8" s="24">
        <v>2659</v>
      </c>
    </row>
    <row r="9" spans="2:8" ht="20.100000000000001" customHeight="1">
      <c r="B9" s="21" t="s">
        <v>240</v>
      </c>
      <c r="C9" s="346">
        <v>1636</v>
      </c>
      <c r="D9" s="252">
        <v>827</v>
      </c>
      <c r="E9" s="252">
        <v>1944</v>
      </c>
      <c r="F9" s="252">
        <v>2530</v>
      </c>
      <c r="G9" s="24">
        <v>2094</v>
      </c>
      <c r="H9" s="24">
        <v>2373</v>
      </c>
    </row>
    <row r="10" spans="2:8" s="522" customFormat="1" ht="20.100000000000001" customHeight="1">
      <c r="B10" s="21" t="s">
        <v>198</v>
      </c>
      <c r="C10" s="347">
        <v>86</v>
      </c>
      <c r="D10" s="254">
        <v>3488</v>
      </c>
      <c r="E10" s="254">
        <v>192</v>
      </c>
      <c r="F10" s="254">
        <v>365</v>
      </c>
      <c r="G10" s="24">
        <v>392</v>
      </c>
      <c r="H10" s="24">
        <v>3492</v>
      </c>
    </row>
    <row r="11" spans="2:8" ht="20.100000000000001" customHeight="1">
      <c r="B11" s="426" t="s">
        <v>197</v>
      </c>
      <c r="C11" s="425">
        <v>4587</v>
      </c>
      <c r="D11" s="424">
        <v>6432</v>
      </c>
      <c r="E11" s="424">
        <v>6302</v>
      </c>
      <c r="F11" s="424">
        <v>4260</v>
      </c>
      <c r="G11" s="423">
        <v>2726</v>
      </c>
      <c r="H11" s="423">
        <v>2987</v>
      </c>
    </row>
    <row r="13" spans="2:8" s="409" customFormat="1" ht="15" customHeight="1">
      <c r="B13" s="409" t="s">
        <v>208</v>
      </c>
      <c r="C13" s="483"/>
    </row>
    <row r="14" spans="2:8" s="409" customFormat="1" ht="15" customHeight="1">
      <c r="B14" s="1499" t="s">
        <v>241</v>
      </c>
      <c r="C14" s="1499"/>
      <c r="D14" s="1499"/>
      <c r="E14" s="1499"/>
      <c r="F14" s="1499"/>
      <c r="G14" s="1499"/>
    </row>
    <row r="15" spans="2:8" s="409" customFormat="1" ht="11.25">
      <c r="B15" s="1499" t="s">
        <v>238</v>
      </c>
      <c r="C15" s="1499"/>
      <c r="D15" s="1499"/>
      <c r="E15" s="1499"/>
      <c r="F15" s="1499"/>
      <c r="G15" s="1499"/>
    </row>
    <row r="16" spans="2:8" ht="15.75">
      <c r="B16" s="1499"/>
      <c r="C16" s="1499"/>
      <c r="D16" s="1499"/>
      <c r="E16" s="1499"/>
      <c r="F16" s="1499"/>
      <c r="G16" s="1499"/>
    </row>
  </sheetData>
  <mergeCells count="4">
    <mergeCell ref="B2:G2"/>
    <mergeCell ref="B14:G14"/>
    <mergeCell ref="B15:G15"/>
    <mergeCell ref="B16:G16"/>
  </mergeCells>
  <pageMargins left="0.74803149606299213" right="0.74803149606299213" top="0.98425196850393704" bottom="0.98425196850393704" header="0.51181102362204722" footer="0.51181102362204722"/>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sheetPr>
    <tabColor rgb="FF00976D"/>
  </sheetPr>
  <dimension ref="B2:O10"/>
  <sheetViews>
    <sheetView showGridLines="0" zoomScale="150" zoomScaleNormal="150" zoomScalePageLayoutView="150" workbookViewId="0">
      <selection activeCell="I4" sqref="I4:I6"/>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15" ht="20.100000000000001" customHeight="1">
      <c r="B2" s="1496" t="s">
        <v>821</v>
      </c>
      <c r="C2" s="1496"/>
      <c r="D2" s="1496"/>
      <c r="E2" s="1496"/>
      <c r="F2" s="1496"/>
      <c r="G2" s="1496"/>
    </row>
    <row r="4" spans="2:15" ht="20.100000000000001" customHeight="1">
      <c r="B4" s="430" t="s">
        <v>822</v>
      </c>
      <c r="C4" s="431">
        <v>2016</v>
      </c>
      <c r="D4" s="431">
        <v>2015</v>
      </c>
      <c r="E4" s="429">
        <v>2014</v>
      </c>
      <c r="F4" s="429">
        <v>2013</v>
      </c>
      <c r="G4" s="429">
        <v>2012</v>
      </c>
      <c r="H4" s="429">
        <v>2011</v>
      </c>
      <c r="I4" s="429">
        <v>2010</v>
      </c>
    </row>
    <row r="5" spans="2:15" ht="20.100000000000001" customHeight="1">
      <c r="B5" s="812" t="s">
        <v>823</v>
      </c>
      <c r="C5" s="829">
        <v>2011</v>
      </c>
      <c r="D5" s="1318">
        <v>2247</v>
      </c>
      <c r="E5" s="1318">
        <v>2187</v>
      </c>
      <c r="F5" s="1318">
        <v>2042</v>
      </c>
      <c r="G5" s="1319">
        <v>2048</v>
      </c>
      <c r="H5" s="1320">
        <v>2096</v>
      </c>
      <c r="I5" s="1321">
        <v>2459</v>
      </c>
    </row>
    <row r="6" spans="2:15" ht="20.100000000000001" customHeight="1">
      <c r="B6" s="426" t="s">
        <v>824</v>
      </c>
      <c r="C6" s="425">
        <v>1965</v>
      </c>
      <c r="D6" s="1322">
        <v>2023</v>
      </c>
      <c r="E6" s="1322">
        <v>1775</v>
      </c>
      <c r="F6" s="1322">
        <v>1719</v>
      </c>
      <c r="G6" s="1323">
        <v>1786</v>
      </c>
      <c r="H6" s="1324">
        <v>1863</v>
      </c>
      <c r="I6" s="1325">
        <v>2009</v>
      </c>
    </row>
    <row r="7" spans="2:15" ht="5.0999999999999996" customHeight="1"/>
    <row r="8" spans="2:15" ht="20.100000000000001" customHeight="1">
      <c r="B8" s="1555" t="s">
        <v>825</v>
      </c>
      <c r="C8" s="1555"/>
      <c r="D8" s="1555"/>
      <c r="E8" s="1555"/>
      <c r="F8" s="1555"/>
      <c r="G8" s="1555"/>
      <c r="H8" s="1555"/>
    </row>
    <row r="9" spans="2:15" ht="24" customHeight="1">
      <c r="B9" s="1556" t="s">
        <v>826</v>
      </c>
      <c r="C9" s="1556"/>
      <c r="D9" s="1556"/>
      <c r="E9" s="1556"/>
      <c r="F9" s="1556"/>
      <c r="G9" s="1556"/>
      <c r="H9" s="1556"/>
    </row>
    <row r="10" spans="2:15" ht="20.100000000000001" customHeight="1">
      <c r="B10" s="1552" t="s">
        <v>827</v>
      </c>
      <c r="C10" s="1552"/>
      <c r="D10" s="1552"/>
      <c r="E10" s="1552"/>
      <c r="F10" s="1552"/>
      <c r="G10" s="1552"/>
      <c r="H10" s="1552"/>
      <c r="I10" s="786"/>
      <c r="J10" s="786"/>
      <c r="K10" s="786"/>
      <c r="L10" s="786"/>
      <c r="M10" s="786"/>
      <c r="N10" s="786"/>
      <c r="O10" s="786"/>
    </row>
  </sheetData>
  <mergeCells count="4">
    <mergeCell ref="B2:G2"/>
    <mergeCell ref="B8:H8"/>
    <mergeCell ref="B9:H9"/>
    <mergeCell ref="B10:H10"/>
  </mergeCells>
  <pageMargins left="0.75" right="0.75" top="1" bottom="1" header="0.5" footer="0.5"/>
  <pageSetup paperSize="9" scale="72" orientation="portrait"/>
  <drawing r:id="rId1"/>
</worksheet>
</file>

<file path=xl/worksheets/sheet59.xml><?xml version="1.0" encoding="utf-8"?>
<worksheet xmlns="http://schemas.openxmlformats.org/spreadsheetml/2006/main" xmlns:r="http://schemas.openxmlformats.org/officeDocument/2006/relationships">
  <sheetPr>
    <tabColor rgb="FF00976D"/>
  </sheetPr>
  <dimension ref="B1:N42"/>
  <sheetViews>
    <sheetView showGridLines="0" topLeftCell="B22" zoomScale="125" zoomScaleNormal="125" zoomScalePageLayoutView="125" workbookViewId="0">
      <selection activeCell="C4" sqref="C4:M6"/>
    </sheetView>
  </sheetViews>
  <sheetFormatPr defaultColWidth="10.875" defaultRowHeight="20.100000000000001" customHeight="1"/>
  <cols>
    <col min="1" max="1" width="5.5" style="903" customWidth="1"/>
    <col min="2" max="2" width="39.375" style="903" customWidth="1"/>
    <col min="3" max="3" width="10.625" style="903" bestFit="1" customWidth="1"/>
    <col min="4" max="4" width="9.875" style="1366" customWidth="1"/>
    <col min="5" max="13" width="9.875" style="903" customWidth="1"/>
    <col min="14" max="16384" width="10.875" style="903"/>
  </cols>
  <sheetData>
    <row r="1" spans="2:14" ht="20.100000000000001" customHeight="1">
      <c r="D1" s="1326"/>
      <c r="E1" s="1327"/>
      <c r="F1" s="1327"/>
      <c r="G1" s="1327"/>
    </row>
    <row r="2" spans="2:14" ht="20.100000000000001" customHeight="1">
      <c r="B2" s="1496" t="str">
        <f>UPPER("Refinery capacity (Group share)")</f>
        <v>REFINERY CAPACITY (GROUP SHARE)</v>
      </c>
      <c r="C2" s="1496"/>
      <c r="D2" s="1496"/>
      <c r="E2" s="1496"/>
      <c r="F2" s="1496"/>
      <c r="G2" s="1496"/>
      <c r="H2" s="1496"/>
      <c r="I2" s="1496"/>
      <c r="J2" s="1496"/>
      <c r="K2" s="1496"/>
      <c r="L2" s="1496"/>
      <c r="M2" s="1496"/>
    </row>
    <row r="4" spans="2:14" ht="20.100000000000001" customHeight="1">
      <c r="B4" s="1328" t="s">
        <v>828</v>
      </c>
      <c r="C4" s="1557" t="s">
        <v>829</v>
      </c>
      <c r="D4" s="1557"/>
      <c r="E4" s="1557"/>
      <c r="F4" s="1557"/>
      <c r="G4" s="1557"/>
      <c r="H4" s="1557"/>
      <c r="I4" s="1557"/>
      <c r="J4" s="1557"/>
      <c r="K4" s="1557"/>
      <c r="L4" s="1557"/>
      <c r="M4" s="1557"/>
    </row>
    <row r="5" spans="2:14" ht="38.25">
      <c r="B5" s="430" t="s">
        <v>830</v>
      </c>
      <c r="C5" s="1329" t="s">
        <v>831</v>
      </c>
      <c r="D5" s="1330" t="s">
        <v>832</v>
      </c>
      <c r="E5" s="1329" t="s">
        <v>833</v>
      </c>
      <c r="F5" s="1329" t="s">
        <v>834</v>
      </c>
      <c r="G5" s="1329" t="s">
        <v>835</v>
      </c>
      <c r="H5" s="1329" t="s">
        <v>836</v>
      </c>
      <c r="I5" s="1329" t="s">
        <v>837</v>
      </c>
      <c r="J5" s="1329" t="s">
        <v>838</v>
      </c>
      <c r="K5" s="1329" t="s">
        <v>839</v>
      </c>
      <c r="L5" s="1329" t="s">
        <v>840</v>
      </c>
      <c r="M5" s="1329" t="s">
        <v>841</v>
      </c>
      <c r="N5" s="1331" t="s">
        <v>842</v>
      </c>
    </row>
    <row r="6" spans="2:14" ht="20.100000000000001" customHeight="1">
      <c r="B6" s="1332" t="s">
        <v>42</v>
      </c>
      <c r="C6" s="1320"/>
      <c r="D6" s="1333"/>
      <c r="E6" s="1334"/>
      <c r="F6" s="1335"/>
      <c r="G6" s="1335"/>
      <c r="H6" s="1335"/>
      <c r="I6" s="1335"/>
      <c r="J6" s="1335"/>
      <c r="K6" s="1335"/>
      <c r="L6" s="1335"/>
      <c r="M6" s="1336"/>
      <c r="N6" s="1336"/>
    </row>
    <row r="7" spans="2:14" ht="20.100000000000001" customHeight="1">
      <c r="B7" s="1337" t="s">
        <v>843</v>
      </c>
      <c r="C7" s="289">
        <v>253</v>
      </c>
      <c r="D7" s="1338">
        <v>1</v>
      </c>
      <c r="E7" s="1339">
        <v>253</v>
      </c>
      <c r="F7" s="749" t="s">
        <v>15</v>
      </c>
      <c r="G7" s="749">
        <v>37</v>
      </c>
      <c r="H7" s="749">
        <v>64</v>
      </c>
      <c r="I7" s="749" t="s">
        <v>15</v>
      </c>
      <c r="J7" s="749">
        <v>220</v>
      </c>
      <c r="K7" s="749" t="s">
        <v>15</v>
      </c>
      <c r="L7" s="749" t="s">
        <v>15</v>
      </c>
      <c r="M7" s="1340">
        <v>22</v>
      </c>
      <c r="N7" s="1340" t="s">
        <v>15</v>
      </c>
    </row>
    <row r="8" spans="2:14" ht="20.100000000000001" customHeight="1">
      <c r="B8" s="1337" t="s">
        <v>844</v>
      </c>
      <c r="C8" s="289" t="s">
        <v>15</v>
      </c>
      <c r="D8" s="1338">
        <v>1</v>
      </c>
      <c r="E8" s="1339" t="s">
        <v>15</v>
      </c>
      <c r="F8" s="749" t="s">
        <v>15</v>
      </c>
      <c r="G8" s="749" t="s">
        <v>15</v>
      </c>
      <c r="H8" s="749" t="s">
        <v>15</v>
      </c>
      <c r="I8" s="749" t="s">
        <v>15</v>
      </c>
      <c r="J8" s="749" t="s">
        <v>15</v>
      </c>
      <c r="K8" s="749" t="s">
        <v>15</v>
      </c>
      <c r="L8" s="749" t="s">
        <v>15</v>
      </c>
      <c r="M8" s="749" t="s">
        <v>15</v>
      </c>
      <c r="N8" s="749" t="s">
        <v>15</v>
      </c>
    </row>
    <row r="9" spans="2:14" ht="20.100000000000001" customHeight="1">
      <c r="B9" s="1337" t="s">
        <v>845</v>
      </c>
      <c r="C9" s="289">
        <v>219</v>
      </c>
      <c r="D9" s="1338">
        <v>1</v>
      </c>
      <c r="E9" s="1339">
        <v>219</v>
      </c>
      <c r="F9" s="749">
        <v>51</v>
      </c>
      <c r="G9" s="749">
        <v>23</v>
      </c>
      <c r="H9" s="749" t="s">
        <v>15</v>
      </c>
      <c r="I9" s="749" t="s">
        <v>15</v>
      </c>
      <c r="J9" s="749">
        <v>126</v>
      </c>
      <c r="K9" s="749">
        <v>7</v>
      </c>
      <c r="L9" s="749" t="s">
        <v>15</v>
      </c>
      <c r="M9" s="1340">
        <v>26</v>
      </c>
      <c r="N9" s="1340" t="s">
        <v>15</v>
      </c>
    </row>
    <row r="10" spans="2:14" ht="20.100000000000001" customHeight="1">
      <c r="B10" s="1337" t="s">
        <v>846</v>
      </c>
      <c r="C10" s="289">
        <v>109</v>
      </c>
      <c r="D10" s="1338">
        <v>1</v>
      </c>
      <c r="E10" s="1339">
        <v>109</v>
      </c>
      <c r="F10" s="749">
        <v>29</v>
      </c>
      <c r="G10" s="749">
        <v>11</v>
      </c>
      <c r="H10" s="749" t="s">
        <v>15</v>
      </c>
      <c r="I10" s="749" t="s">
        <v>15</v>
      </c>
      <c r="J10" s="749">
        <v>72</v>
      </c>
      <c r="K10" s="749">
        <v>5</v>
      </c>
      <c r="L10" s="749" t="s">
        <v>15</v>
      </c>
      <c r="M10" s="1340">
        <v>15</v>
      </c>
      <c r="N10" s="1340" t="s">
        <v>15</v>
      </c>
    </row>
    <row r="11" spans="2:14" ht="20.100000000000001" customHeight="1">
      <c r="B11" s="1341" t="s">
        <v>847</v>
      </c>
      <c r="C11" s="292">
        <v>101</v>
      </c>
      <c r="D11" s="1342">
        <v>1</v>
      </c>
      <c r="E11" s="1343">
        <v>101</v>
      </c>
      <c r="F11" s="293">
        <v>31</v>
      </c>
      <c r="G11" s="293">
        <v>14</v>
      </c>
      <c r="H11" s="293" t="s">
        <v>15</v>
      </c>
      <c r="I11" s="293" t="s">
        <v>15</v>
      </c>
      <c r="J11" s="293">
        <v>77</v>
      </c>
      <c r="K11" s="293">
        <v>4</v>
      </c>
      <c r="L11" s="293" t="s">
        <v>15</v>
      </c>
      <c r="M11" s="1344">
        <v>13</v>
      </c>
      <c r="N11" s="1344" t="s">
        <v>15</v>
      </c>
    </row>
    <row r="12" spans="2:14" ht="20.100000000000001" customHeight="1">
      <c r="B12" s="1345" t="s">
        <v>848</v>
      </c>
      <c r="C12" s="1346">
        <v>682</v>
      </c>
      <c r="D12" s="1347"/>
      <c r="E12" s="1348">
        <v>682</v>
      </c>
      <c r="F12" s="1348">
        <f>SUM(F7:F11)</f>
        <v>111</v>
      </c>
      <c r="G12" s="1348">
        <f t="shared" ref="G12:M12" si="0">SUM(G7:G11)</f>
        <v>85</v>
      </c>
      <c r="H12" s="1348">
        <f t="shared" si="0"/>
        <v>64</v>
      </c>
      <c r="I12" s="1348" t="s">
        <v>15</v>
      </c>
      <c r="J12" s="1348">
        <f t="shared" si="0"/>
        <v>495</v>
      </c>
      <c r="K12" s="1348">
        <f t="shared" si="0"/>
        <v>16</v>
      </c>
      <c r="L12" s="1349" t="s">
        <v>15</v>
      </c>
      <c r="M12" s="1348">
        <f t="shared" si="0"/>
        <v>76</v>
      </c>
      <c r="N12" s="1348" t="s">
        <v>15</v>
      </c>
    </row>
    <row r="13" spans="2:14" ht="20.100000000000001" customHeight="1">
      <c r="B13" s="1332" t="s">
        <v>43</v>
      </c>
      <c r="C13" s="1350"/>
      <c r="D13" s="1351"/>
      <c r="E13" s="1352"/>
      <c r="F13" s="1350"/>
      <c r="G13" s="1350"/>
      <c r="H13" s="1350"/>
      <c r="I13" s="1350"/>
      <c r="J13" s="1350"/>
      <c r="K13" s="1350"/>
      <c r="L13" s="1350"/>
      <c r="M13" s="1350"/>
      <c r="N13" s="1350"/>
    </row>
    <row r="14" spans="2:14" ht="20.100000000000001" customHeight="1">
      <c r="B14" s="1337" t="s">
        <v>849</v>
      </c>
      <c r="C14" s="289">
        <v>109</v>
      </c>
      <c r="D14" s="1338">
        <v>1</v>
      </c>
      <c r="E14" s="1339">
        <v>109</v>
      </c>
      <c r="F14" s="749">
        <v>50</v>
      </c>
      <c r="G14" s="749">
        <v>16</v>
      </c>
      <c r="H14" s="749" t="s">
        <v>15</v>
      </c>
      <c r="I14" s="749" t="s">
        <v>15</v>
      </c>
      <c r="J14" s="749">
        <v>102</v>
      </c>
      <c r="K14" s="749">
        <v>7</v>
      </c>
      <c r="L14" s="749" t="s">
        <v>15</v>
      </c>
      <c r="M14" s="1340">
        <v>20</v>
      </c>
      <c r="N14" s="1340" t="s">
        <v>15</v>
      </c>
    </row>
    <row r="15" spans="2:14" ht="20.100000000000001" customHeight="1">
      <c r="B15" s="1337" t="s">
        <v>850</v>
      </c>
      <c r="C15" s="289">
        <v>148</v>
      </c>
      <c r="D15" s="1338">
        <v>0.55000000000000004</v>
      </c>
      <c r="E15" s="1339">
        <v>81</v>
      </c>
      <c r="F15" s="749" t="s">
        <v>15</v>
      </c>
      <c r="G15" s="749">
        <v>26</v>
      </c>
      <c r="H15" s="749">
        <v>74</v>
      </c>
      <c r="I15" s="749" t="s">
        <v>15</v>
      </c>
      <c r="J15" s="749">
        <v>65</v>
      </c>
      <c r="K15" s="749" t="s">
        <v>15</v>
      </c>
      <c r="L15" s="749" t="s">
        <v>15</v>
      </c>
      <c r="M15" s="1340" t="s">
        <v>15</v>
      </c>
      <c r="N15" s="1340" t="s">
        <v>15</v>
      </c>
    </row>
    <row r="16" spans="2:14" ht="20.100000000000001" customHeight="1">
      <c r="B16" s="1337" t="s">
        <v>851</v>
      </c>
      <c r="C16" s="289">
        <v>338</v>
      </c>
      <c r="D16" s="1338">
        <v>1</v>
      </c>
      <c r="E16" s="1339">
        <v>338</v>
      </c>
      <c r="F16" s="749">
        <v>95</v>
      </c>
      <c r="G16" s="749">
        <v>56</v>
      </c>
      <c r="H16" s="749">
        <v>51</v>
      </c>
      <c r="I16" s="749">
        <v>50</v>
      </c>
      <c r="J16" s="749">
        <v>253</v>
      </c>
      <c r="K16" s="749">
        <v>9</v>
      </c>
      <c r="L16" s="749" t="s">
        <v>15</v>
      </c>
      <c r="M16" s="1340" t="s">
        <v>15</v>
      </c>
      <c r="N16" s="1340" t="s">
        <v>15</v>
      </c>
    </row>
    <row r="17" spans="2:14" ht="20.100000000000001" customHeight="1">
      <c r="B17" s="1337" t="s">
        <v>852</v>
      </c>
      <c r="C17" s="289">
        <v>227</v>
      </c>
      <c r="D17" s="1338">
        <v>1</v>
      </c>
      <c r="E17" s="1339">
        <v>227</v>
      </c>
      <c r="F17" s="749">
        <v>59</v>
      </c>
      <c r="G17" s="749">
        <v>25</v>
      </c>
      <c r="H17" s="749" t="s">
        <v>15</v>
      </c>
      <c r="I17" s="749" t="s">
        <v>15</v>
      </c>
      <c r="J17" s="749">
        <v>238</v>
      </c>
      <c r="K17" s="749">
        <v>10</v>
      </c>
      <c r="L17" s="749" t="s">
        <v>15</v>
      </c>
      <c r="M17" s="1340">
        <v>25</v>
      </c>
      <c r="N17" s="1340" t="s">
        <v>15</v>
      </c>
    </row>
    <row r="18" spans="2:14" ht="20.100000000000001" customHeight="1">
      <c r="B18" s="1341" t="s">
        <v>853</v>
      </c>
      <c r="C18" s="292">
        <v>131</v>
      </c>
      <c r="D18" s="1342">
        <v>0.13</v>
      </c>
      <c r="E18" s="1339">
        <v>17</v>
      </c>
      <c r="F18" s="1353">
        <v>35</v>
      </c>
      <c r="G18" s="1353" t="s">
        <v>15</v>
      </c>
      <c r="H18" s="1353" t="s">
        <v>15</v>
      </c>
      <c r="I18" s="1353" t="s">
        <v>15</v>
      </c>
      <c r="J18" s="1353" t="s">
        <v>15</v>
      </c>
      <c r="K18" s="1353" t="s">
        <v>15</v>
      </c>
      <c r="L18" s="1353" t="s">
        <v>15</v>
      </c>
      <c r="M18" s="1354" t="s">
        <v>15</v>
      </c>
      <c r="N18" s="1354" t="s">
        <v>15</v>
      </c>
    </row>
    <row r="19" spans="2:14" ht="20.100000000000001" customHeight="1">
      <c r="B19" s="1345" t="s">
        <v>854</v>
      </c>
      <c r="C19" s="1346">
        <v>953</v>
      </c>
      <c r="D19" s="1347"/>
      <c r="E19" s="1348">
        <v>772</v>
      </c>
      <c r="F19" s="1348">
        <f>SUM(F14:F18)</f>
        <v>239</v>
      </c>
      <c r="G19" s="1348">
        <f t="shared" ref="G19:M19" si="1">SUM(G14:G18)</f>
        <v>123</v>
      </c>
      <c r="H19" s="1348">
        <f t="shared" si="1"/>
        <v>125</v>
      </c>
      <c r="I19" s="1348">
        <f t="shared" si="1"/>
        <v>50</v>
      </c>
      <c r="J19" s="1348">
        <f t="shared" si="1"/>
        <v>658</v>
      </c>
      <c r="K19" s="1348">
        <f t="shared" si="1"/>
        <v>26</v>
      </c>
      <c r="L19" s="1349" t="s">
        <v>15</v>
      </c>
      <c r="M19" s="1348">
        <f t="shared" si="1"/>
        <v>45</v>
      </c>
      <c r="N19" s="1348" t="s">
        <v>15</v>
      </c>
    </row>
    <row r="20" spans="2:14" ht="20.100000000000001" customHeight="1">
      <c r="B20" s="1332" t="s">
        <v>465</v>
      </c>
      <c r="C20" s="1350"/>
      <c r="D20" s="1351"/>
      <c r="E20" s="1355"/>
      <c r="F20" s="1350"/>
      <c r="G20" s="1350"/>
      <c r="H20" s="1350"/>
      <c r="I20" s="1350"/>
      <c r="J20" s="1350"/>
      <c r="K20" s="1350"/>
      <c r="L20" s="1350"/>
      <c r="M20" s="1350"/>
      <c r="N20" s="1350"/>
    </row>
    <row r="21" spans="2:14" ht="20.100000000000001" customHeight="1">
      <c r="B21" s="1337" t="s">
        <v>855</v>
      </c>
      <c r="C21" s="287">
        <v>178</v>
      </c>
      <c r="D21" s="1356">
        <v>1</v>
      </c>
      <c r="E21" s="1357">
        <v>178</v>
      </c>
      <c r="F21" s="287">
        <v>75</v>
      </c>
      <c r="G21" s="287">
        <v>38</v>
      </c>
      <c r="H21" s="287" t="s">
        <v>15</v>
      </c>
      <c r="I21" s="287" t="s">
        <v>15</v>
      </c>
      <c r="J21" s="287">
        <v>241</v>
      </c>
      <c r="K21" s="287">
        <v>6</v>
      </c>
      <c r="L21" s="287">
        <v>8</v>
      </c>
      <c r="M21" s="287" t="s">
        <v>15</v>
      </c>
      <c r="N21" s="287">
        <v>54</v>
      </c>
    </row>
    <row r="22" spans="2:14" ht="20.100000000000001" customHeight="1">
      <c r="B22" s="1341" t="s">
        <v>856</v>
      </c>
      <c r="C22" s="292">
        <v>60</v>
      </c>
      <c r="D22" s="1342">
        <v>0.4</v>
      </c>
      <c r="E22" s="1343">
        <v>24</v>
      </c>
      <c r="F22" s="293" t="s">
        <v>15</v>
      </c>
      <c r="G22" s="293" t="s">
        <v>15</v>
      </c>
      <c r="H22" s="293" t="s">
        <v>15</v>
      </c>
      <c r="I22" s="293" t="s">
        <v>15</v>
      </c>
      <c r="J22" s="293" t="s">
        <v>15</v>
      </c>
      <c r="K22" s="293" t="s">
        <v>15</v>
      </c>
      <c r="L22" s="293" t="s">
        <v>15</v>
      </c>
      <c r="M22" s="1344" t="s">
        <v>15</v>
      </c>
      <c r="N22" s="1344" t="s">
        <v>15</v>
      </c>
    </row>
    <row r="23" spans="2:14" ht="20.100000000000001" customHeight="1">
      <c r="B23" s="1345" t="s">
        <v>857</v>
      </c>
      <c r="C23" s="1346">
        <v>238</v>
      </c>
      <c r="D23" s="1347"/>
      <c r="E23" s="1348">
        <v>202</v>
      </c>
      <c r="F23" s="1348">
        <f>SUM(F21:F22)</f>
        <v>75</v>
      </c>
      <c r="G23" s="1348">
        <f t="shared" ref="G23:N23" si="2">SUM(G21:G22)</f>
        <v>38</v>
      </c>
      <c r="H23" s="1348" t="s">
        <v>15</v>
      </c>
      <c r="I23" s="1348" t="s">
        <v>15</v>
      </c>
      <c r="J23" s="1348">
        <f t="shared" si="2"/>
        <v>241</v>
      </c>
      <c r="K23" s="1348">
        <f t="shared" si="2"/>
        <v>6</v>
      </c>
      <c r="L23" s="1348">
        <f t="shared" si="2"/>
        <v>8</v>
      </c>
      <c r="M23" s="1348" t="s">
        <v>15</v>
      </c>
      <c r="N23" s="1348">
        <f t="shared" si="2"/>
        <v>54</v>
      </c>
    </row>
    <row r="24" spans="2:14" ht="20.100000000000001" customHeight="1">
      <c r="B24" s="1332" t="s">
        <v>45</v>
      </c>
      <c r="C24" s="1350"/>
      <c r="D24" s="1351"/>
      <c r="E24" s="1355"/>
      <c r="F24" s="1350"/>
      <c r="G24" s="1350"/>
      <c r="H24" s="1350"/>
      <c r="I24" s="1350"/>
      <c r="J24" s="1350"/>
      <c r="K24" s="1350"/>
      <c r="L24" s="1350"/>
      <c r="M24" s="1350"/>
      <c r="N24" s="1350"/>
    </row>
    <row r="25" spans="2:14" ht="20.100000000000001" customHeight="1">
      <c r="B25" s="1337" t="s">
        <v>858</v>
      </c>
      <c r="C25" s="289">
        <v>42</v>
      </c>
      <c r="D25" s="1338">
        <v>0.2</v>
      </c>
      <c r="E25" s="1339">
        <v>8</v>
      </c>
      <c r="F25" s="749" t="s">
        <v>15</v>
      </c>
      <c r="G25" s="749">
        <v>8</v>
      </c>
      <c r="H25" s="749" t="s">
        <v>15</v>
      </c>
      <c r="I25" s="749" t="s">
        <v>15</v>
      </c>
      <c r="J25" s="749">
        <v>27</v>
      </c>
      <c r="K25" s="749" t="s">
        <v>15</v>
      </c>
      <c r="L25" s="749" t="s">
        <v>15</v>
      </c>
      <c r="M25" s="749" t="s">
        <v>15</v>
      </c>
      <c r="N25" s="749" t="s">
        <v>15</v>
      </c>
    </row>
    <row r="26" spans="2:14" ht="20.100000000000001" customHeight="1">
      <c r="B26" s="1337" t="s">
        <v>859</v>
      </c>
      <c r="C26" s="289">
        <v>76</v>
      </c>
      <c r="D26" s="1338">
        <v>0.25</v>
      </c>
      <c r="E26" s="1339">
        <v>19</v>
      </c>
      <c r="F26" s="749" t="s">
        <v>15</v>
      </c>
      <c r="G26" s="749">
        <v>14</v>
      </c>
      <c r="H26" s="749">
        <v>17</v>
      </c>
      <c r="I26" s="749" t="s">
        <v>15</v>
      </c>
      <c r="J26" s="749">
        <v>33</v>
      </c>
      <c r="K26" s="749" t="s">
        <v>15</v>
      </c>
      <c r="L26" s="749" t="s">
        <v>15</v>
      </c>
      <c r="M26" s="749" t="s">
        <v>15</v>
      </c>
      <c r="N26" s="749" t="s">
        <v>15</v>
      </c>
    </row>
    <row r="27" spans="2:14" ht="20.100000000000001" customHeight="1">
      <c r="B27" s="1337" t="s">
        <v>860</v>
      </c>
      <c r="C27" s="289">
        <v>24</v>
      </c>
      <c r="D27" s="1338">
        <v>0.2</v>
      </c>
      <c r="E27" s="1339">
        <v>5</v>
      </c>
      <c r="F27" s="749" t="s">
        <v>15</v>
      </c>
      <c r="G27" s="749">
        <v>3</v>
      </c>
      <c r="H27" s="749" t="s">
        <v>15</v>
      </c>
      <c r="I27" s="749" t="s">
        <v>15</v>
      </c>
      <c r="J27" s="749">
        <v>5</v>
      </c>
      <c r="K27" s="749" t="s">
        <v>15</v>
      </c>
      <c r="L27" s="749" t="s">
        <v>15</v>
      </c>
      <c r="M27" s="749" t="s">
        <v>15</v>
      </c>
      <c r="N27" s="749" t="s">
        <v>15</v>
      </c>
    </row>
    <row r="28" spans="2:14" ht="20.100000000000001" customHeight="1">
      <c r="B28" s="1341" t="s">
        <v>861</v>
      </c>
      <c r="C28" s="292">
        <v>110</v>
      </c>
      <c r="D28" s="1342">
        <v>0.18</v>
      </c>
      <c r="E28" s="1343">
        <v>20</v>
      </c>
      <c r="F28" s="293">
        <v>25</v>
      </c>
      <c r="G28" s="293">
        <v>18</v>
      </c>
      <c r="H28" s="293">
        <v>12</v>
      </c>
      <c r="I28" s="293">
        <v>15</v>
      </c>
      <c r="J28" s="293">
        <v>44</v>
      </c>
      <c r="K28" s="293">
        <v>5</v>
      </c>
      <c r="L28" s="749" t="s">
        <v>15</v>
      </c>
      <c r="M28" s="749" t="s">
        <v>15</v>
      </c>
      <c r="N28" s="749" t="s">
        <v>15</v>
      </c>
    </row>
    <row r="29" spans="2:14" ht="20.100000000000001" customHeight="1">
      <c r="B29" s="1345" t="s">
        <v>862</v>
      </c>
      <c r="C29" s="1346">
        <v>252</v>
      </c>
      <c r="D29" s="1347"/>
      <c r="E29" s="1348">
        <v>52</v>
      </c>
      <c r="F29" s="1348">
        <f>SUM(F25:F28)</f>
        <v>25</v>
      </c>
      <c r="G29" s="1348">
        <f t="shared" ref="G29:K29" si="3">SUM(G25:G28)</f>
        <v>43</v>
      </c>
      <c r="H29" s="1348">
        <f t="shared" si="3"/>
        <v>29</v>
      </c>
      <c r="I29" s="1348">
        <f t="shared" si="3"/>
        <v>15</v>
      </c>
      <c r="J29" s="1348">
        <f t="shared" si="3"/>
        <v>109</v>
      </c>
      <c r="K29" s="1348">
        <f t="shared" si="3"/>
        <v>5</v>
      </c>
      <c r="L29" s="1348" t="s">
        <v>15</v>
      </c>
      <c r="M29" s="1348" t="s">
        <v>15</v>
      </c>
      <c r="N29" s="1348" t="s">
        <v>15</v>
      </c>
    </row>
    <row r="30" spans="2:14" ht="20.100000000000001" customHeight="1">
      <c r="B30" s="1332" t="s">
        <v>863</v>
      </c>
      <c r="C30" s="1350"/>
      <c r="D30" s="1351"/>
      <c r="E30" s="1355"/>
      <c r="F30" s="1350"/>
      <c r="G30" s="1350"/>
      <c r="H30" s="1350"/>
      <c r="I30" s="1350"/>
      <c r="J30" s="1350"/>
      <c r="K30" s="1350"/>
      <c r="L30" s="1350"/>
      <c r="M30" s="1350"/>
      <c r="N30" s="1350"/>
    </row>
    <row r="31" spans="2:14" ht="20.100000000000001" customHeight="1">
      <c r="B31" s="1337" t="s">
        <v>864</v>
      </c>
      <c r="C31" s="289">
        <v>219</v>
      </c>
      <c r="D31" s="1338">
        <v>0.22</v>
      </c>
      <c r="E31" s="1339">
        <v>49</v>
      </c>
      <c r="F31" s="749">
        <v>55</v>
      </c>
      <c r="G31" s="749">
        <v>15</v>
      </c>
      <c r="H31" s="749">
        <v>29</v>
      </c>
      <c r="I31" s="749">
        <v>41</v>
      </c>
      <c r="J31" s="749">
        <v>119</v>
      </c>
      <c r="K31" s="749" t="s">
        <v>15</v>
      </c>
      <c r="L31" s="749" t="s">
        <v>15</v>
      </c>
      <c r="M31" s="749" t="s">
        <v>15</v>
      </c>
      <c r="N31" s="749" t="s">
        <v>15</v>
      </c>
    </row>
    <row r="32" spans="2:14" ht="20.100000000000001" customHeight="1">
      <c r="B32" s="812" t="s">
        <v>865</v>
      </c>
      <c r="C32" s="287">
        <v>158</v>
      </c>
      <c r="D32" s="1358">
        <v>0.5</v>
      </c>
      <c r="E32" s="1339">
        <v>79</v>
      </c>
      <c r="F32" s="287" t="s">
        <v>15</v>
      </c>
      <c r="G32" s="287" t="s">
        <v>15</v>
      </c>
      <c r="H32" s="287" t="s">
        <v>15</v>
      </c>
      <c r="I32" s="287" t="s">
        <v>15</v>
      </c>
      <c r="J32" s="287" t="s">
        <v>15</v>
      </c>
      <c r="K32" s="287" t="s">
        <v>15</v>
      </c>
      <c r="L32" s="287" t="s">
        <v>15</v>
      </c>
      <c r="M32" s="287" t="s">
        <v>15</v>
      </c>
      <c r="N32" s="287" t="s">
        <v>15</v>
      </c>
    </row>
    <row r="33" spans="2:14" ht="20.100000000000001" customHeight="1">
      <c r="B33" s="812" t="s">
        <v>866</v>
      </c>
      <c r="C33" s="287">
        <v>300</v>
      </c>
      <c r="D33" s="1358">
        <v>0.1</v>
      </c>
      <c r="E33" s="1339">
        <v>30</v>
      </c>
      <c r="F33" s="287" t="s">
        <v>15</v>
      </c>
      <c r="G33" s="287" t="s">
        <v>15</v>
      </c>
      <c r="H33" s="287" t="s">
        <v>15</v>
      </c>
      <c r="I33" s="287" t="s">
        <v>15</v>
      </c>
      <c r="J33" s="287">
        <v>308</v>
      </c>
      <c r="K33" s="287" t="s">
        <v>15</v>
      </c>
      <c r="L33" s="287" t="s">
        <v>15</v>
      </c>
      <c r="M33" s="287" t="s">
        <v>15</v>
      </c>
      <c r="N33" s="287" t="s">
        <v>15</v>
      </c>
    </row>
    <row r="34" spans="2:14" ht="20.100000000000001" customHeight="1">
      <c r="B34" s="812" t="s">
        <v>867</v>
      </c>
      <c r="C34" s="292">
        <v>386</v>
      </c>
      <c r="D34" s="1342">
        <v>0.38</v>
      </c>
      <c r="E34" s="1343">
        <v>145</v>
      </c>
      <c r="F34" s="293">
        <v>31</v>
      </c>
      <c r="G34" s="293">
        <v>61</v>
      </c>
      <c r="H34" s="293">
        <v>111</v>
      </c>
      <c r="I34" s="293" t="s">
        <v>15</v>
      </c>
      <c r="J34" s="293">
        <v>272</v>
      </c>
      <c r="K34" s="293">
        <v>12</v>
      </c>
      <c r="L34" s="293" t="s">
        <v>15</v>
      </c>
      <c r="M34" s="1344" t="s">
        <v>15</v>
      </c>
      <c r="N34" s="1344">
        <v>99</v>
      </c>
    </row>
    <row r="35" spans="2:14" ht="20.100000000000001" customHeight="1">
      <c r="B35" s="1345" t="s">
        <v>868</v>
      </c>
      <c r="C35" s="1346">
        <v>1062</v>
      </c>
      <c r="D35" s="1347"/>
      <c r="E35" s="1348">
        <v>303</v>
      </c>
      <c r="F35" s="1348">
        <f>SUM(F31:F34)</f>
        <v>86</v>
      </c>
      <c r="G35" s="1348">
        <f t="shared" ref="G35:N35" si="4">SUM(G31:G34)</f>
        <v>76</v>
      </c>
      <c r="H35" s="1348">
        <f t="shared" si="4"/>
        <v>140</v>
      </c>
      <c r="I35" s="1348">
        <f t="shared" si="4"/>
        <v>41</v>
      </c>
      <c r="J35" s="1348">
        <f t="shared" si="4"/>
        <v>699</v>
      </c>
      <c r="K35" s="1348">
        <f t="shared" si="4"/>
        <v>12</v>
      </c>
      <c r="L35" s="1349" t="s">
        <v>15</v>
      </c>
      <c r="M35" s="1348" t="s">
        <v>15</v>
      </c>
      <c r="N35" s="1348">
        <f t="shared" si="4"/>
        <v>99</v>
      </c>
    </row>
    <row r="36" spans="2:14" ht="20.100000000000001" customHeight="1">
      <c r="B36" s="1359" t="s">
        <v>869</v>
      </c>
      <c r="C36" s="1360">
        <v>3187</v>
      </c>
      <c r="D36" s="1361"/>
      <c r="E36" s="1362">
        <v>2011</v>
      </c>
      <c r="F36" s="1362">
        <v>536</v>
      </c>
      <c r="G36" s="1362">
        <v>365</v>
      </c>
      <c r="H36" s="1362">
        <v>358</v>
      </c>
      <c r="I36" s="1362">
        <v>106</v>
      </c>
      <c r="J36" s="1362">
        <v>2202</v>
      </c>
      <c r="K36" s="1362">
        <v>65</v>
      </c>
      <c r="L36" s="1362">
        <v>8</v>
      </c>
      <c r="M36" s="1363">
        <v>121</v>
      </c>
      <c r="N36" s="1363">
        <v>153</v>
      </c>
    </row>
    <row r="38" spans="2:14" s="1364" customFormat="1" ht="12.75" customHeight="1">
      <c r="B38" s="972" t="s">
        <v>870</v>
      </c>
      <c r="C38" s="972"/>
      <c r="D38" s="972"/>
      <c r="E38" s="972"/>
      <c r="F38" s="972"/>
      <c r="G38" s="972"/>
      <c r="H38" s="972"/>
      <c r="I38" s="972"/>
      <c r="J38" s="972"/>
      <c r="K38" s="972"/>
      <c r="L38" s="972"/>
      <c r="M38" s="972"/>
    </row>
    <row r="39" spans="2:14" s="1364" customFormat="1" ht="12.75" customHeight="1">
      <c r="B39" s="972" t="s">
        <v>871</v>
      </c>
      <c r="C39" s="972"/>
      <c r="D39" s="972"/>
      <c r="E39" s="972"/>
      <c r="F39" s="972"/>
      <c r="G39" s="972"/>
      <c r="H39" s="972"/>
      <c r="I39" s="972"/>
      <c r="J39" s="972"/>
      <c r="K39" s="972"/>
      <c r="L39" s="972"/>
      <c r="M39" s="972"/>
    </row>
    <row r="40" spans="2:14" s="1364" customFormat="1" ht="12.75" customHeight="1">
      <c r="B40" s="972" t="s">
        <v>872</v>
      </c>
      <c r="C40" s="1365"/>
      <c r="D40" s="1365"/>
      <c r="E40" s="1365"/>
      <c r="F40" s="1365"/>
      <c r="G40" s="1365"/>
      <c r="H40" s="1365"/>
      <c r="I40" s="1365"/>
      <c r="J40" s="1365"/>
      <c r="K40" s="1365"/>
      <c r="L40" s="1365"/>
      <c r="M40" s="1365"/>
    </row>
    <row r="41" spans="2:14" s="1364" customFormat="1" ht="12.75" customHeight="1">
      <c r="B41" s="972" t="s">
        <v>873</v>
      </c>
      <c r="C41" s="1365"/>
      <c r="D41" s="1365"/>
      <c r="E41" s="1365"/>
      <c r="F41" s="1365"/>
      <c r="G41" s="1365"/>
      <c r="H41" s="1365"/>
      <c r="I41" s="1365"/>
      <c r="J41" s="1365"/>
      <c r="K41" s="1365"/>
      <c r="L41" s="1365"/>
      <c r="M41" s="1365"/>
    </row>
    <row r="42" spans="2:14" s="1364" customFormat="1" ht="20.100000000000001" customHeight="1">
      <c r="B42" s="1558"/>
      <c r="C42" s="1558"/>
      <c r="D42" s="1558"/>
      <c r="E42" s="1558"/>
      <c r="F42" s="1558"/>
      <c r="G42" s="1558"/>
      <c r="H42" s="1558"/>
      <c r="I42" s="1558"/>
      <c r="J42" s="1558"/>
      <c r="K42" s="1558"/>
      <c r="L42" s="1558"/>
      <c r="M42" s="1558"/>
    </row>
  </sheetData>
  <mergeCells count="3">
    <mergeCell ref="B2:M2"/>
    <mergeCell ref="C4:M4"/>
    <mergeCell ref="B42:M42"/>
  </mergeCells>
  <pageMargins left="0.23622047244094491" right="0.23622047244094491" top="0.74803149606299213" bottom="0.74803149606299213" header="0.31496062992125984" footer="0.31496062992125984"/>
  <pageSetup paperSize="9" scale="55" orientation="landscape"/>
  <drawing r:id="rId1"/>
</worksheet>
</file>

<file path=xl/worksheets/sheet6.xml><?xml version="1.0" encoding="utf-8"?>
<worksheet xmlns="http://schemas.openxmlformats.org/spreadsheetml/2006/main" xmlns:r="http://schemas.openxmlformats.org/officeDocument/2006/relationships">
  <sheetPr codeName="Feuil6" enableFormatConditionsCalculation="0">
    <tabColor theme="4"/>
    <pageSetUpPr fitToPage="1"/>
  </sheetPr>
  <dimension ref="B2:AA64"/>
  <sheetViews>
    <sheetView showGridLines="0" view="pageBreakPreview" topLeftCell="A13" zoomScale="150" zoomScaleNormal="150" zoomScaleSheetLayoutView="85" zoomScalePageLayoutView="150" workbookViewId="0"/>
  </sheetViews>
  <sheetFormatPr defaultColWidth="11" defaultRowHeight="20.100000000000001" customHeight="1"/>
  <cols>
    <col min="1" max="1" width="5.5" customWidth="1"/>
    <col min="2" max="2" width="59" customWidth="1"/>
    <col min="3" max="4" width="11.125" bestFit="1" customWidth="1"/>
    <col min="5" max="6" width="10.625" customWidth="1"/>
    <col min="7" max="7" width="11.125" bestFit="1" customWidth="1"/>
    <col min="9" max="13" width="11.125" bestFit="1" customWidth="1"/>
    <col min="15" max="19" width="11.125" bestFit="1" customWidth="1"/>
    <col min="21" max="25" width="11.125" bestFit="1" customWidth="1"/>
  </cols>
  <sheetData>
    <row r="2" spans="2:27" ht="20.100000000000001" customHeight="1">
      <c r="B2" s="1496" t="str">
        <f>UPPER("Financial highlights by quarter")</f>
        <v>FINANCIAL HIGHLIGHTS BY QUARTER</v>
      </c>
      <c r="C2" s="1496"/>
      <c r="D2" s="1496"/>
      <c r="E2" s="1496"/>
      <c r="F2" s="1496"/>
      <c r="G2" s="1496"/>
      <c r="H2" s="1"/>
      <c r="I2" s="39"/>
      <c r="J2" s="1"/>
      <c r="K2" s="1"/>
      <c r="L2" s="1"/>
      <c r="M2" s="1"/>
      <c r="N2" s="1"/>
      <c r="O2" s="1"/>
      <c r="P2" s="1"/>
      <c r="Q2" s="1"/>
      <c r="R2" s="1"/>
      <c r="S2" s="1"/>
      <c r="T2" s="1"/>
      <c r="U2" s="1"/>
      <c r="V2" s="1"/>
      <c r="W2" s="1"/>
      <c r="X2" s="1"/>
      <c r="Y2" s="1"/>
    </row>
    <row r="3" spans="2:27" ht="20.100000000000001" customHeight="1">
      <c r="B3" s="1"/>
      <c r="C3" s="1"/>
      <c r="D3" s="1"/>
    </row>
    <row r="4" spans="2:27" ht="20.100000000000001" customHeight="1">
      <c r="B4" s="10" t="s">
        <v>166</v>
      </c>
      <c r="C4" s="1506"/>
      <c r="D4" s="1506"/>
      <c r="E4" s="1506"/>
      <c r="F4" s="1506"/>
      <c r="G4" s="1506"/>
      <c r="I4" s="1507"/>
      <c r="J4" s="1507"/>
      <c r="K4" s="1507"/>
      <c r="L4" s="1507"/>
      <c r="M4" s="1507"/>
      <c r="O4" s="1504"/>
      <c r="P4" s="1504"/>
      <c r="Q4" s="1504"/>
      <c r="R4" s="1504"/>
      <c r="S4" s="1504"/>
      <c r="U4" s="1504"/>
      <c r="V4" s="1504"/>
      <c r="W4" s="1504"/>
      <c r="X4" s="1504"/>
      <c r="Y4" s="1504"/>
    </row>
    <row r="5" spans="2:27" ht="20.100000000000001" customHeight="1">
      <c r="C5" s="11">
        <v>2016</v>
      </c>
      <c r="D5" s="1505" t="s">
        <v>5</v>
      </c>
      <c r="E5" s="1505"/>
      <c r="F5" s="1505"/>
      <c r="G5" s="1505"/>
      <c r="I5" s="11">
        <v>2015</v>
      </c>
      <c r="J5" s="1505" t="s">
        <v>5</v>
      </c>
      <c r="K5" s="1505"/>
      <c r="L5" s="1505"/>
      <c r="M5" s="1505"/>
      <c r="O5" s="11">
        <v>2014</v>
      </c>
      <c r="P5" s="1505" t="s">
        <v>5</v>
      </c>
      <c r="Q5" s="1505"/>
      <c r="R5" s="1505"/>
      <c r="S5" s="1505"/>
      <c r="T5" s="134"/>
      <c r="Z5" s="134"/>
    </row>
    <row r="6" spans="2:27" ht="20.100000000000001" customHeight="1">
      <c r="B6" s="3"/>
      <c r="C6" s="6" t="s">
        <v>6</v>
      </c>
      <c r="D6" s="16" t="s">
        <v>7</v>
      </c>
      <c r="E6" s="16" t="s">
        <v>8</v>
      </c>
      <c r="F6" s="16" t="s">
        <v>9</v>
      </c>
      <c r="G6" s="16" t="s">
        <v>10</v>
      </c>
      <c r="I6" s="6" t="s">
        <v>6</v>
      </c>
      <c r="J6" s="16" t="s">
        <v>7</v>
      </c>
      <c r="K6" s="16" t="s">
        <v>8</v>
      </c>
      <c r="L6" s="16" t="s">
        <v>9</v>
      </c>
      <c r="M6" s="16" t="s">
        <v>10</v>
      </c>
      <c r="O6" s="6" t="s">
        <v>6</v>
      </c>
      <c r="P6" s="16" t="s">
        <v>7</v>
      </c>
      <c r="Q6" s="16" t="s">
        <v>8</v>
      </c>
      <c r="R6" s="16" t="s">
        <v>9</v>
      </c>
      <c r="S6" s="16" t="s">
        <v>10</v>
      </c>
      <c r="T6" s="134"/>
      <c r="Z6" s="134"/>
    </row>
    <row r="7" spans="2:27" ht="20.100000000000001" customHeight="1">
      <c r="B7" s="29" t="s">
        <v>2</v>
      </c>
      <c r="C7" s="182">
        <v>8287</v>
      </c>
      <c r="D7" s="182">
        <v>1636</v>
      </c>
      <c r="E7" s="182">
        <v>2174</v>
      </c>
      <c r="F7" s="182">
        <v>2070</v>
      </c>
      <c r="G7" s="182">
        <v>2407</v>
      </c>
      <c r="H7" s="596"/>
      <c r="I7" s="227">
        <v>10518</v>
      </c>
      <c r="J7" s="227">
        <v>2602</v>
      </c>
      <c r="K7" s="227">
        <v>3085</v>
      </c>
      <c r="L7" s="227">
        <v>2756</v>
      </c>
      <c r="M7" s="227">
        <v>2075</v>
      </c>
      <c r="N7" s="596"/>
      <c r="O7" s="227">
        <v>12837</v>
      </c>
      <c r="P7" s="227">
        <v>3327</v>
      </c>
      <c r="Q7" s="227">
        <v>3151</v>
      </c>
      <c r="R7" s="227">
        <v>3558</v>
      </c>
      <c r="S7" s="227">
        <v>2801</v>
      </c>
      <c r="T7" s="134"/>
      <c r="Z7" s="134"/>
    </row>
    <row r="8" spans="2:27" ht="20.100000000000001" customHeight="1">
      <c r="B8" s="30" t="s">
        <v>322</v>
      </c>
      <c r="C8" s="183">
        <v>3.38</v>
      </c>
      <c r="D8" s="183">
        <v>0.68</v>
      </c>
      <c r="E8" s="183">
        <v>0.9</v>
      </c>
      <c r="F8" s="183">
        <v>0.84</v>
      </c>
      <c r="G8" s="183">
        <v>0.96</v>
      </c>
      <c r="H8" s="596"/>
      <c r="I8" s="551">
        <v>4.51</v>
      </c>
      <c r="J8" s="551">
        <v>1.1299999999999999</v>
      </c>
      <c r="K8" s="551">
        <v>1.34</v>
      </c>
      <c r="L8" s="551">
        <v>1.17</v>
      </c>
      <c r="M8" s="551">
        <v>0.88</v>
      </c>
      <c r="N8" s="596"/>
      <c r="O8" s="228">
        <v>5.63</v>
      </c>
      <c r="P8" s="228">
        <v>1.46</v>
      </c>
      <c r="Q8" s="228">
        <v>1.38</v>
      </c>
      <c r="R8" s="228">
        <v>1.56</v>
      </c>
      <c r="S8" s="228">
        <v>1.22</v>
      </c>
      <c r="T8" s="134"/>
      <c r="Z8" s="134"/>
    </row>
    <row r="9" spans="2:27" ht="20.100000000000001" customHeight="1">
      <c r="B9" s="31" t="s">
        <v>1</v>
      </c>
      <c r="C9" s="184">
        <v>6196</v>
      </c>
      <c r="D9" s="184">
        <v>1606</v>
      </c>
      <c r="E9" s="184">
        <v>2088</v>
      </c>
      <c r="F9" s="184">
        <v>1954</v>
      </c>
      <c r="G9" s="184">
        <v>548</v>
      </c>
      <c r="H9" s="596"/>
      <c r="I9" s="229">
        <v>5087</v>
      </c>
      <c r="J9" s="229">
        <v>2663</v>
      </c>
      <c r="K9" s="229">
        <v>2971</v>
      </c>
      <c r="L9" s="229">
        <v>1079</v>
      </c>
      <c r="M9" s="229">
        <v>-1626</v>
      </c>
      <c r="N9" s="596"/>
      <c r="O9" s="229">
        <v>4244</v>
      </c>
      <c r="P9" s="229">
        <v>3335</v>
      </c>
      <c r="Q9" s="229">
        <v>3104</v>
      </c>
      <c r="R9" s="229">
        <v>3463</v>
      </c>
      <c r="S9" s="229">
        <v>-5658</v>
      </c>
      <c r="T9" s="32"/>
      <c r="Z9" s="32"/>
    </row>
    <row r="10" spans="2:27" ht="20.100000000000001" customHeight="1">
      <c r="B10" s="31" t="s">
        <v>16</v>
      </c>
      <c r="C10" s="218">
        <v>0.27100000000000002</v>
      </c>
      <c r="D10" s="218">
        <v>0.30199999999999999</v>
      </c>
      <c r="E10" s="218">
        <v>0.3</v>
      </c>
      <c r="F10" s="218">
        <v>0.30599999999999999</v>
      </c>
      <c r="G10" s="218">
        <v>0.27100000000000002</v>
      </c>
      <c r="H10" s="596"/>
      <c r="I10" s="230">
        <v>0.28299999999999997</v>
      </c>
      <c r="J10" s="230">
        <v>0.28199999999999997</v>
      </c>
      <c r="K10" s="230">
        <v>0.25900000000000001</v>
      </c>
      <c r="L10" s="230">
        <v>0.26600000000000001</v>
      </c>
      <c r="M10" s="230">
        <v>0.28299999999999997</v>
      </c>
      <c r="N10" s="596"/>
      <c r="O10" s="230">
        <v>0.313</v>
      </c>
      <c r="P10" s="230">
        <v>0.23499999999999999</v>
      </c>
      <c r="Q10" s="230">
        <v>0.27100000000000002</v>
      </c>
      <c r="R10" s="230">
        <v>0.27800000000000002</v>
      </c>
      <c r="S10" s="230">
        <v>0.313</v>
      </c>
      <c r="T10" s="134"/>
      <c r="Z10" s="134"/>
    </row>
    <row r="11" spans="2:27" ht="20.100000000000001" customHeight="1">
      <c r="B11" s="30" t="s">
        <v>154</v>
      </c>
      <c r="C11" s="185">
        <v>2430365862</v>
      </c>
      <c r="D11" s="185">
        <v>2454029976</v>
      </c>
      <c r="E11" s="185">
        <v>2503262274</v>
      </c>
      <c r="F11" s="185">
        <v>2504029528</v>
      </c>
      <c r="G11" s="185">
        <v>2430365862</v>
      </c>
      <c r="H11" s="596"/>
      <c r="I11" s="231">
        <v>2440057883</v>
      </c>
      <c r="J11" s="231">
        <v>2385555781</v>
      </c>
      <c r="K11" s="231">
        <v>2396360090</v>
      </c>
      <c r="L11" s="231">
        <v>2415089789</v>
      </c>
      <c r="M11" s="231">
        <v>2440057883</v>
      </c>
      <c r="N11" s="596"/>
      <c r="O11" s="231">
        <v>2385267525</v>
      </c>
      <c r="P11" s="231">
        <v>2378259685</v>
      </c>
      <c r="Q11" s="231">
        <v>2382870577</v>
      </c>
      <c r="R11" s="231">
        <v>2384527055</v>
      </c>
      <c r="S11" s="231">
        <v>2385267525</v>
      </c>
      <c r="T11" s="134"/>
      <c r="Z11" s="134"/>
    </row>
    <row r="12" spans="2:27" ht="20.100000000000001" customHeight="1">
      <c r="B12" s="30" t="s">
        <v>17</v>
      </c>
      <c r="C12" s="185">
        <v>2389713936</v>
      </c>
      <c r="D12" s="185">
        <v>2350462067</v>
      </c>
      <c r="E12" s="185">
        <v>2378565375</v>
      </c>
      <c r="F12" s="185">
        <v>2403550668</v>
      </c>
      <c r="G12" s="185">
        <v>2433165882</v>
      </c>
      <c r="H12" s="596"/>
      <c r="I12" s="231">
        <v>2304435542</v>
      </c>
      <c r="J12" s="231">
        <v>2285344747</v>
      </c>
      <c r="K12" s="231">
        <v>2292139361</v>
      </c>
      <c r="L12" s="231">
        <v>2311978156</v>
      </c>
      <c r="M12" s="231">
        <v>2328765893</v>
      </c>
      <c r="N12" s="596"/>
      <c r="O12" s="231">
        <v>2281004151</v>
      </c>
      <c r="P12" s="231">
        <v>2276773146</v>
      </c>
      <c r="Q12" s="231">
        <v>2281218870</v>
      </c>
      <c r="R12" s="231">
        <v>2284596468</v>
      </c>
      <c r="S12" s="231">
        <v>2286737894</v>
      </c>
      <c r="T12" s="134"/>
      <c r="Z12" s="134"/>
    </row>
    <row r="13" spans="2:27" ht="20.100000000000001" customHeight="1">
      <c r="B13" s="30" t="s">
        <v>18</v>
      </c>
      <c r="C13" s="186" t="s">
        <v>15</v>
      </c>
      <c r="D13" s="186" t="s">
        <v>15</v>
      </c>
      <c r="E13" s="186" t="s">
        <v>15</v>
      </c>
      <c r="F13" s="186" t="s">
        <v>15</v>
      </c>
      <c r="G13" s="186" t="s">
        <v>15</v>
      </c>
      <c r="H13" s="596"/>
      <c r="I13" s="232">
        <v>4711935</v>
      </c>
      <c r="J13" s="232" t="s">
        <v>15</v>
      </c>
      <c r="K13" s="232" t="s">
        <v>15</v>
      </c>
      <c r="L13" s="232">
        <v>4711935</v>
      </c>
      <c r="M13" s="232" t="s">
        <v>15</v>
      </c>
      <c r="N13" s="596"/>
      <c r="O13" s="232">
        <v>4386300</v>
      </c>
      <c r="P13" s="232" t="s">
        <v>15</v>
      </c>
      <c r="Q13" s="232" t="s">
        <v>15</v>
      </c>
      <c r="R13" s="232">
        <v>4386300</v>
      </c>
      <c r="S13" s="232" t="s">
        <v>15</v>
      </c>
      <c r="T13" s="134"/>
      <c r="Z13" s="134"/>
      <c r="AA13" s="134"/>
    </row>
    <row r="14" spans="2:27" s="38" customFormat="1" ht="20.100000000000001" customHeight="1">
      <c r="B14" s="35" t="s">
        <v>19</v>
      </c>
      <c r="C14" s="187" t="s">
        <v>15</v>
      </c>
      <c r="D14" s="591" t="s">
        <v>15</v>
      </c>
      <c r="E14" s="591" t="s">
        <v>15</v>
      </c>
      <c r="F14" s="187" t="s">
        <v>15</v>
      </c>
      <c r="G14" s="591" t="s">
        <v>15</v>
      </c>
      <c r="H14" s="596"/>
      <c r="I14" s="552">
        <v>0.2</v>
      </c>
      <c r="J14" s="234" t="s">
        <v>15</v>
      </c>
      <c r="K14" s="234" t="s">
        <v>15</v>
      </c>
      <c r="L14" s="552">
        <v>0.2</v>
      </c>
      <c r="M14" s="234" t="s">
        <v>15</v>
      </c>
      <c r="N14" s="596"/>
      <c r="O14" s="233">
        <v>0.3</v>
      </c>
      <c r="P14" s="234" t="s">
        <v>15</v>
      </c>
      <c r="Q14" s="234" t="s">
        <v>15</v>
      </c>
      <c r="R14" s="233">
        <v>0.3</v>
      </c>
      <c r="S14" s="234" t="s">
        <v>15</v>
      </c>
      <c r="T14" s="134"/>
      <c r="Z14" s="134"/>
      <c r="AA14" s="134"/>
    </row>
    <row r="15" spans="2:27" ht="20.100000000000001" customHeight="1">
      <c r="B15" s="134"/>
      <c r="C15" s="134"/>
      <c r="D15" s="134"/>
      <c r="E15" s="134"/>
      <c r="F15" s="134"/>
      <c r="G15" s="134"/>
      <c r="I15" s="134"/>
      <c r="J15" s="134"/>
      <c r="K15" s="134"/>
      <c r="L15" s="134"/>
      <c r="M15" s="134"/>
      <c r="O15" s="134"/>
      <c r="P15" s="134"/>
      <c r="Q15" s="134"/>
      <c r="R15" s="134"/>
      <c r="S15" s="134"/>
      <c r="U15" s="134"/>
      <c r="V15" s="134"/>
      <c r="W15" s="134"/>
      <c r="X15" s="134"/>
      <c r="Y15" s="134"/>
      <c r="Z15" s="134"/>
      <c r="AA15" s="134"/>
    </row>
    <row r="16" spans="2:27" ht="20.100000000000001" customHeight="1">
      <c r="B16" s="10" t="s">
        <v>166</v>
      </c>
      <c r="C16" s="1504"/>
      <c r="D16" s="1504"/>
      <c r="E16" s="1504"/>
      <c r="F16" s="1504"/>
      <c r="G16" s="1504"/>
      <c r="I16" s="1504"/>
      <c r="J16" s="1504"/>
      <c r="K16" s="1504"/>
      <c r="L16" s="1504"/>
      <c r="M16" s="1504"/>
      <c r="O16" s="1504"/>
      <c r="P16" s="1504"/>
      <c r="Q16" s="1504"/>
      <c r="R16" s="1504"/>
      <c r="S16" s="1504"/>
      <c r="U16" s="1504"/>
      <c r="V16" s="1504"/>
      <c r="W16" s="1504"/>
      <c r="X16" s="1504"/>
      <c r="Y16" s="1504"/>
      <c r="Z16" s="134"/>
      <c r="AA16" s="134"/>
    </row>
    <row r="17" spans="2:25" ht="20.100000000000001" customHeight="1">
      <c r="C17" s="11">
        <v>2013</v>
      </c>
      <c r="D17" s="1505" t="s">
        <v>5</v>
      </c>
      <c r="E17" s="1505"/>
      <c r="F17" s="1505"/>
      <c r="G17" s="1505"/>
      <c r="I17" s="11">
        <v>2012</v>
      </c>
      <c r="J17" s="1505" t="s">
        <v>5</v>
      </c>
      <c r="K17" s="1505"/>
      <c r="L17" s="1505"/>
      <c r="M17" s="1505"/>
      <c r="O17" s="11">
        <v>2011</v>
      </c>
      <c r="P17" s="1505" t="s">
        <v>5</v>
      </c>
      <c r="Q17" s="1505"/>
      <c r="R17" s="1505"/>
      <c r="S17" s="1505"/>
      <c r="U17" s="631">
        <v>2010</v>
      </c>
      <c r="V17" s="1505" t="s">
        <v>5</v>
      </c>
      <c r="W17" s="1505"/>
      <c r="X17" s="1505"/>
      <c r="Y17" s="1505"/>
    </row>
    <row r="18" spans="2:25" ht="20.100000000000001" customHeight="1">
      <c r="B18" s="3"/>
      <c r="C18" s="6" t="s">
        <v>6</v>
      </c>
      <c r="D18" s="16" t="s">
        <v>7</v>
      </c>
      <c r="E18" s="16" t="s">
        <v>8</v>
      </c>
      <c r="F18" s="16" t="s">
        <v>9</v>
      </c>
      <c r="G18" s="16" t="s">
        <v>10</v>
      </c>
      <c r="I18" s="6" t="s">
        <v>182</v>
      </c>
      <c r="J18" s="16" t="s">
        <v>7</v>
      </c>
      <c r="K18" s="16" t="s">
        <v>8</v>
      </c>
      <c r="L18" s="16" t="s">
        <v>9</v>
      </c>
      <c r="M18" s="16" t="s">
        <v>10</v>
      </c>
      <c r="O18" s="6" t="s">
        <v>182</v>
      </c>
      <c r="P18" s="16" t="s">
        <v>7</v>
      </c>
      <c r="Q18" s="16" t="s">
        <v>8</v>
      </c>
      <c r="R18" s="16" t="s">
        <v>9</v>
      </c>
      <c r="S18" s="16" t="s">
        <v>10</v>
      </c>
      <c r="U18" s="630" t="s">
        <v>332</v>
      </c>
      <c r="V18" s="632" t="s">
        <v>333</v>
      </c>
      <c r="W18" s="632" t="s">
        <v>334</v>
      </c>
      <c r="X18" s="632" t="s">
        <v>335</v>
      </c>
      <c r="Y18" s="632" t="s">
        <v>336</v>
      </c>
    </row>
    <row r="19" spans="2:25" ht="20.100000000000001" customHeight="1">
      <c r="B19" s="29" t="s">
        <v>2</v>
      </c>
      <c r="C19" s="227">
        <v>14292</v>
      </c>
      <c r="D19" s="227">
        <v>3698</v>
      </c>
      <c r="E19" s="227">
        <v>3581</v>
      </c>
      <c r="F19" s="227">
        <v>3628</v>
      </c>
      <c r="G19" s="227">
        <v>3385</v>
      </c>
      <c r="H19" s="596"/>
      <c r="I19" s="179">
        <v>15772</v>
      </c>
      <c r="J19" s="179">
        <v>4037</v>
      </c>
      <c r="K19" s="179">
        <v>3576</v>
      </c>
      <c r="L19" s="179">
        <v>4206</v>
      </c>
      <c r="M19" s="179">
        <v>3943</v>
      </c>
      <c r="O19" s="221">
        <v>15948</v>
      </c>
      <c r="P19" s="188">
        <v>4246</v>
      </c>
      <c r="Q19" s="188">
        <v>4021</v>
      </c>
      <c r="R19" s="188">
        <v>3957</v>
      </c>
      <c r="S19" s="189">
        <v>3674</v>
      </c>
      <c r="U19" s="633">
        <v>13674</v>
      </c>
      <c r="V19" s="633">
        <v>3175</v>
      </c>
      <c r="W19" s="633">
        <v>3763</v>
      </c>
      <c r="X19" s="633">
        <v>3195</v>
      </c>
      <c r="Y19" s="634">
        <v>3472</v>
      </c>
    </row>
    <row r="20" spans="2:25" ht="20.100000000000001" customHeight="1">
      <c r="B20" s="30" t="s">
        <v>202</v>
      </c>
      <c r="C20" s="228">
        <v>6.29</v>
      </c>
      <c r="D20" s="228">
        <v>1.63</v>
      </c>
      <c r="E20" s="228">
        <v>1.57</v>
      </c>
      <c r="F20" s="228">
        <v>1.59</v>
      </c>
      <c r="G20" s="228">
        <v>1.49</v>
      </c>
      <c r="H20" s="596"/>
      <c r="I20" s="180">
        <v>6.96</v>
      </c>
      <c r="J20" s="180">
        <v>1.78</v>
      </c>
      <c r="K20" s="180">
        <v>1.58</v>
      </c>
      <c r="L20" s="180">
        <v>1.85</v>
      </c>
      <c r="M20" s="180">
        <v>1.74</v>
      </c>
      <c r="O20" s="223">
        <v>7.07</v>
      </c>
      <c r="P20" s="220">
        <v>1.89</v>
      </c>
      <c r="Q20" s="33">
        <v>1.78</v>
      </c>
      <c r="R20" s="33">
        <v>1.75</v>
      </c>
      <c r="S20" s="34">
        <v>1.62</v>
      </c>
      <c r="U20" s="647">
        <v>6.09</v>
      </c>
      <c r="V20" s="636">
        <v>1.42</v>
      </c>
      <c r="W20" s="636">
        <v>1.68</v>
      </c>
      <c r="X20" s="636">
        <v>1.42</v>
      </c>
      <c r="Y20" s="635">
        <v>1.54</v>
      </c>
    </row>
    <row r="21" spans="2:25" ht="20.100000000000001" customHeight="1">
      <c r="B21" s="31" t="s">
        <v>1</v>
      </c>
      <c r="C21" s="229">
        <v>11228</v>
      </c>
      <c r="D21" s="229">
        <v>1948</v>
      </c>
      <c r="E21" s="229">
        <v>3364</v>
      </c>
      <c r="F21" s="229">
        <v>3682</v>
      </c>
      <c r="G21" s="229">
        <v>2234</v>
      </c>
      <c r="H21" s="596"/>
      <c r="I21" s="181">
        <v>13648</v>
      </c>
      <c r="J21" s="181">
        <v>4808</v>
      </c>
      <c r="K21" s="181">
        <v>1945</v>
      </c>
      <c r="L21" s="181">
        <v>3853</v>
      </c>
      <c r="M21" s="181">
        <v>3036</v>
      </c>
      <c r="O21" s="222">
        <v>17400</v>
      </c>
      <c r="P21" s="190">
        <v>5398</v>
      </c>
      <c r="Q21" s="190">
        <v>3923</v>
      </c>
      <c r="R21" s="190">
        <v>4682</v>
      </c>
      <c r="S21" s="191">
        <v>3087</v>
      </c>
      <c r="U21" s="637">
        <v>14740</v>
      </c>
      <c r="V21" s="637">
        <v>3614</v>
      </c>
      <c r="W21" s="637">
        <v>3941</v>
      </c>
      <c r="X21" s="637">
        <v>3650</v>
      </c>
      <c r="Y21" s="638">
        <v>2757</v>
      </c>
    </row>
    <row r="22" spans="2:25" ht="20.100000000000001" customHeight="1">
      <c r="B22" s="31" t="s">
        <v>16</v>
      </c>
      <c r="C22" s="230">
        <v>0.23300000000000001</v>
      </c>
      <c r="D22" s="230">
        <v>0.25900000000000001</v>
      </c>
      <c r="E22" s="230">
        <v>0.27600000000000002</v>
      </c>
      <c r="F22" s="230">
        <v>0.23</v>
      </c>
      <c r="G22" s="230">
        <v>0.23300000000000001</v>
      </c>
      <c r="H22" s="596"/>
      <c r="I22" s="219">
        <v>0.219</v>
      </c>
      <c r="J22" s="219">
        <v>0.22600000000000001</v>
      </c>
      <c r="K22" s="219">
        <v>0.219</v>
      </c>
      <c r="L22" s="219">
        <v>0.21199999999999999</v>
      </c>
      <c r="M22" s="219">
        <v>0.219</v>
      </c>
      <c r="O22" s="219">
        <v>0.23400000000000001</v>
      </c>
      <c r="P22" s="192">
        <v>0.193</v>
      </c>
      <c r="Q22" s="192">
        <v>0.24299999999999999</v>
      </c>
      <c r="R22" s="192">
        <v>0.152</v>
      </c>
      <c r="S22" s="193">
        <v>0.23400000000000001</v>
      </c>
      <c r="U22" s="639">
        <v>0.22500000000000001</v>
      </c>
      <c r="V22" s="639">
        <v>0.215</v>
      </c>
      <c r="W22" s="639">
        <v>0.22700000000000001</v>
      </c>
      <c r="X22" s="639">
        <v>0.182</v>
      </c>
      <c r="Y22" s="640">
        <v>0.22500000000000001</v>
      </c>
    </row>
    <row r="23" spans="2:25" ht="20.100000000000001" customHeight="1">
      <c r="B23" s="30" t="s">
        <v>154</v>
      </c>
      <c r="C23" s="231">
        <v>2377678160</v>
      </c>
      <c r="D23" s="231">
        <v>2365933626</v>
      </c>
      <c r="E23" s="231">
        <v>2376735991</v>
      </c>
      <c r="F23" s="231">
        <v>2377196179</v>
      </c>
      <c r="G23" s="231">
        <v>2377678160</v>
      </c>
      <c r="H23" s="596"/>
      <c r="I23" s="39">
        <v>2365933146</v>
      </c>
      <c r="J23" s="39">
        <v>2364545977</v>
      </c>
      <c r="K23" s="39">
        <v>2364546966</v>
      </c>
      <c r="L23" s="39">
        <v>2365919246</v>
      </c>
      <c r="M23" s="39">
        <v>2365933146</v>
      </c>
      <c r="O23" s="39">
        <v>2363767313</v>
      </c>
      <c r="P23" s="40">
        <v>2351139024</v>
      </c>
      <c r="Q23" s="40">
        <v>2361390509</v>
      </c>
      <c r="R23" s="40">
        <v>2363752941</v>
      </c>
      <c r="S23" s="41">
        <v>2363767313</v>
      </c>
      <c r="U23" s="641">
        <v>2349640931</v>
      </c>
      <c r="V23" s="641">
        <v>2348587570</v>
      </c>
      <c r="W23" s="641">
        <v>2348729461</v>
      </c>
      <c r="X23" s="641">
        <v>2348830901</v>
      </c>
      <c r="Y23" s="642">
        <v>2349640931</v>
      </c>
    </row>
    <row r="24" spans="2:25" ht="20.100000000000001" customHeight="1">
      <c r="B24" s="30" t="s">
        <v>17</v>
      </c>
      <c r="C24" s="231">
        <v>2271543658</v>
      </c>
      <c r="D24" s="231">
        <v>2269007119</v>
      </c>
      <c r="E24" s="231">
        <v>2274457002</v>
      </c>
      <c r="F24" s="231">
        <v>2274700388</v>
      </c>
      <c r="G24" s="231">
        <v>2275542248</v>
      </c>
      <c r="H24" s="596"/>
      <c r="I24" s="39">
        <v>2266635745</v>
      </c>
      <c r="J24" s="39">
        <v>2264743824</v>
      </c>
      <c r="K24" s="39">
        <v>2264091516</v>
      </c>
      <c r="L24" s="39">
        <v>2268296670</v>
      </c>
      <c r="M24" s="39">
        <v>2270173079</v>
      </c>
      <c r="O24" s="39">
        <v>2256951403</v>
      </c>
      <c r="P24" s="40">
        <v>2251135143</v>
      </c>
      <c r="Q24" s="40">
        <v>2255537890</v>
      </c>
      <c r="R24" s="40">
        <v>2260966547</v>
      </c>
      <c r="S24" s="41">
        <v>2263503634</v>
      </c>
      <c r="U24" s="641">
        <v>2244494576</v>
      </c>
      <c r="V24" s="641">
        <v>2242655630</v>
      </c>
      <c r="W24" s="641">
        <v>2242498492</v>
      </c>
      <c r="X24" s="641">
        <v>2244895039</v>
      </c>
      <c r="Y24" s="642">
        <v>2247929142</v>
      </c>
    </row>
    <row r="25" spans="2:25" ht="20.100000000000001" customHeight="1">
      <c r="B25" s="30" t="s">
        <v>18</v>
      </c>
      <c r="C25" s="232">
        <v>4414200</v>
      </c>
      <c r="D25" s="232" t="s">
        <v>15</v>
      </c>
      <c r="E25" s="232" t="s">
        <v>15</v>
      </c>
      <c r="F25" s="232">
        <v>4414200</v>
      </c>
      <c r="G25" s="232" t="s">
        <v>15</v>
      </c>
      <c r="H25" s="596"/>
      <c r="I25" s="167">
        <v>1800000</v>
      </c>
      <c r="J25" s="167" t="s">
        <v>15</v>
      </c>
      <c r="K25" s="167" t="s">
        <v>15</v>
      </c>
      <c r="L25" s="167" t="s">
        <v>15</v>
      </c>
      <c r="M25" s="167">
        <v>1800000</v>
      </c>
      <c r="O25" s="170" t="s">
        <v>15</v>
      </c>
      <c r="P25" s="33" t="s">
        <v>15</v>
      </c>
      <c r="Q25" s="33" t="s">
        <v>15</v>
      </c>
      <c r="R25" s="33" t="s">
        <v>15</v>
      </c>
      <c r="S25" s="34" t="s">
        <v>15</v>
      </c>
      <c r="U25" s="643" t="s">
        <v>15</v>
      </c>
      <c r="V25" s="643" t="s">
        <v>15</v>
      </c>
      <c r="W25" s="643" t="s">
        <v>15</v>
      </c>
      <c r="X25" s="643" t="s">
        <v>15</v>
      </c>
      <c r="Y25" s="644" t="s">
        <v>15</v>
      </c>
    </row>
    <row r="26" spans="2:25" ht="20.100000000000001" customHeight="1">
      <c r="B26" s="35" t="s">
        <v>19</v>
      </c>
      <c r="C26" s="233">
        <v>0.2</v>
      </c>
      <c r="D26" s="234" t="s">
        <v>15</v>
      </c>
      <c r="E26" s="234" t="s">
        <v>15</v>
      </c>
      <c r="F26" s="233">
        <v>0.2</v>
      </c>
      <c r="G26" s="234" t="s">
        <v>15</v>
      </c>
      <c r="H26" s="596"/>
      <c r="I26" s="168">
        <v>0.1</v>
      </c>
      <c r="J26" s="169" t="s">
        <v>15</v>
      </c>
      <c r="K26" s="169" t="s">
        <v>15</v>
      </c>
      <c r="L26" s="169" t="s">
        <v>15</v>
      </c>
      <c r="M26" s="168">
        <v>0.1</v>
      </c>
      <c r="O26" s="171" t="s">
        <v>15</v>
      </c>
      <c r="P26" s="36" t="s">
        <v>15</v>
      </c>
      <c r="Q26" s="36" t="s">
        <v>15</v>
      </c>
      <c r="R26" s="36" t="s">
        <v>15</v>
      </c>
      <c r="S26" s="37" t="s">
        <v>15</v>
      </c>
      <c r="U26" s="648" t="s">
        <v>15</v>
      </c>
      <c r="V26" s="645" t="s">
        <v>15</v>
      </c>
      <c r="W26" s="645" t="s">
        <v>15</v>
      </c>
      <c r="X26" s="645" t="s">
        <v>15</v>
      </c>
      <c r="Y26" s="646" t="s">
        <v>15</v>
      </c>
    </row>
    <row r="27" spans="2:25" ht="20.100000000000001" customHeight="1">
      <c r="B27" s="173"/>
      <c r="C27" s="172"/>
      <c r="D27" s="172"/>
      <c r="E27" s="172"/>
      <c r="F27" s="172"/>
      <c r="G27" s="172"/>
      <c r="I27" s="172"/>
      <c r="J27" s="172"/>
      <c r="K27" s="172"/>
      <c r="L27" s="172"/>
      <c r="M27" s="172"/>
      <c r="O27" s="172"/>
      <c r="P27" s="172"/>
      <c r="Q27" s="172"/>
      <c r="R27" s="172"/>
      <c r="S27" s="172"/>
    </row>
    <row r="28" spans="2:25" ht="15.75">
      <c r="B28" s="597" t="s">
        <v>323</v>
      </c>
      <c r="C28" s="442"/>
    </row>
    <row r="29" spans="2:25" ht="15" customHeight="1">
      <c r="B29" s="649" t="s">
        <v>337</v>
      </c>
      <c r="C29" s="442"/>
    </row>
    <row r="30" spans="2:25" ht="12.95" customHeight="1">
      <c r="B30" s="178"/>
      <c r="C30" s="178"/>
    </row>
    <row r="31" spans="2:25" ht="11.1" customHeight="1"/>
    <row r="32" spans="2:25" ht="14.1" customHeight="1">
      <c r="B32" s="134"/>
      <c r="C32" s="134"/>
    </row>
    <row r="33" spans="2:27" ht="14.1" customHeight="1">
      <c r="B33" s="134"/>
      <c r="C33" s="134"/>
    </row>
    <row r="34" spans="2:27" ht="14.1" customHeight="1">
      <c r="B34" s="134"/>
      <c r="C34" s="134"/>
    </row>
    <row r="35" spans="2:27" ht="12.95" customHeight="1">
      <c r="B35" s="134"/>
      <c r="C35" s="134"/>
    </row>
    <row r="36" spans="2:27" ht="20.100000000000001" customHeight="1">
      <c r="B36" s="134"/>
      <c r="C36" s="134"/>
    </row>
    <row r="37" spans="2:27" ht="20.100000000000001" customHeight="1">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row>
    <row r="38" spans="2:27" ht="20.100000000000001" customHeight="1">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row>
    <row r="39" spans="2:27" ht="20.100000000000001" customHeight="1">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row>
    <row r="40" spans="2:27" ht="20.100000000000001" customHeight="1">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row>
    <row r="41" spans="2:27" ht="20.100000000000001" customHeight="1">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row>
    <row r="42" spans="2:27" ht="20.100000000000001" customHeight="1">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row>
    <row r="43" spans="2:27" ht="20.100000000000001" customHeight="1">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row>
    <row r="44" spans="2:27" ht="20.100000000000001" customHeight="1">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row>
    <row r="45" spans="2:27" ht="20.100000000000001" customHeight="1">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row>
    <row r="46" spans="2:27" ht="20.100000000000001" customHeight="1">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row>
    <row r="47" spans="2:27" ht="20.100000000000001" customHeight="1">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row>
    <row r="48" spans="2:27" ht="20.100000000000001" customHeight="1">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row>
    <row r="49" spans="2:27" ht="20.100000000000001" customHeight="1">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row>
    <row r="50" spans="2:27" ht="20.100000000000001" customHeight="1">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row>
    <row r="57" spans="2:27" ht="14.1" customHeight="1"/>
    <row r="58" spans="2:27" ht="24.95" customHeight="1"/>
    <row r="59" spans="2:27" ht="14.1" customHeight="1"/>
    <row r="60" spans="2:27" ht="14.1" customHeight="1"/>
    <row r="61" spans="2:27" ht="14.1" customHeight="1"/>
    <row r="62" spans="2:27" ht="14.1" customHeight="1"/>
    <row r="63" spans="2:27" ht="14.1" customHeight="1"/>
    <row r="64" spans="2:27" ht="14.1" customHeight="1"/>
  </sheetData>
  <mergeCells count="16">
    <mergeCell ref="B2:G2"/>
    <mergeCell ref="C4:G4"/>
    <mergeCell ref="I4:M4"/>
    <mergeCell ref="O4:S4"/>
    <mergeCell ref="D5:G5"/>
    <mergeCell ref="J5:M5"/>
    <mergeCell ref="P5:S5"/>
    <mergeCell ref="U4:Y4"/>
    <mergeCell ref="J17:M17"/>
    <mergeCell ref="C16:G16"/>
    <mergeCell ref="I16:M16"/>
    <mergeCell ref="O16:S16"/>
    <mergeCell ref="U16:Y16"/>
    <mergeCell ref="D17:G17"/>
    <mergeCell ref="P17:S17"/>
    <mergeCell ref="V17:Y17"/>
  </mergeCells>
  <pageMargins left="0.74803149606299213" right="0.74803149606299213" top="0.98425196850393704" bottom="0.98425196850393704" header="0.51181102362204722" footer="0.51181102362204722"/>
  <pageSetup paperSize="9" scale="38" orientation="landscape" r:id="rId1"/>
  <drawing r:id="rId2"/>
</worksheet>
</file>

<file path=xl/worksheets/sheet60.xml><?xml version="1.0" encoding="utf-8"?>
<worksheet xmlns="http://schemas.openxmlformats.org/spreadsheetml/2006/main" xmlns:r="http://schemas.openxmlformats.org/officeDocument/2006/relationships">
  <sheetPr>
    <tabColor rgb="FF00976D"/>
  </sheetPr>
  <dimension ref="B2:J17"/>
  <sheetViews>
    <sheetView showGridLines="0" zoomScale="150" zoomScaleNormal="150" zoomScalePageLayoutView="150" workbookViewId="0">
      <selection activeCell="I4" sqref="I4:I6"/>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10" ht="20.100000000000001" customHeight="1">
      <c r="B2" s="1496" t="s">
        <v>874</v>
      </c>
      <c r="C2" s="1496"/>
      <c r="D2" s="1496"/>
      <c r="E2" s="1496"/>
      <c r="F2" s="1496"/>
      <c r="G2" s="1496"/>
      <c r="H2" s="1496"/>
      <c r="I2" s="1496"/>
      <c r="J2" s="1496"/>
    </row>
    <row r="4" spans="2:10" ht="20.100000000000001" customHeight="1">
      <c r="B4" s="978" t="s">
        <v>875</v>
      </c>
      <c r="C4" s="978"/>
      <c r="D4" s="978"/>
    </row>
    <row r="6" spans="2:10" ht="20.100000000000001" customHeight="1">
      <c r="B6" s="1367" t="s">
        <v>876</v>
      </c>
      <c r="C6" s="431">
        <v>2016</v>
      </c>
      <c r="D6" s="431">
        <v>2015</v>
      </c>
      <c r="E6" s="429">
        <v>2014</v>
      </c>
      <c r="F6" s="429">
        <v>2013</v>
      </c>
      <c r="G6" s="428">
        <v>2012</v>
      </c>
      <c r="H6" s="428">
        <v>2011</v>
      </c>
      <c r="I6" s="428">
        <v>2010</v>
      </c>
    </row>
    <row r="7" spans="2:10" ht="20.100000000000001" customHeight="1">
      <c r="B7" s="1337" t="s">
        <v>42</v>
      </c>
      <c r="C7" s="1368">
        <v>682</v>
      </c>
      <c r="D7" s="1318">
        <v>829</v>
      </c>
      <c r="E7" s="1318">
        <v>829</v>
      </c>
      <c r="F7" s="1318">
        <v>829</v>
      </c>
      <c r="G7" s="1319">
        <v>829</v>
      </c>
      <c r="H7" s="1369">
        <v>829</v>
      </c>
      <c r="I7" s="1370">
        <v>920</v>
      </c>
    </row>
    <row r="8" spans="2:10" ht="20.100000000000001" customHeight="1">
      <c r="B8" s="1337" t="s">
        <v>43</v>
      </c>
      <c r="C8" s="1368">
        <v>772</v>
      </c>
      <c r="D8" s="1371">
        <v>870</v>
      </c>
      <c r="E8" s="1371">
        <v>907</v>
      </c>
      <c r="F8" s="1371">
        <v>907</v>
      </c>
      <c r="G8" s="1372">
        <v>913</v>
      </c>
      <c r="H8" s="1373">
        <v>958</v>
      </c>
      <c r="I8" s="1374">
        <v>1215</v>
      </c>
    </row>
    <row r="9" spans="2:10" ht="20.100000000000001" customHeight="1">
      <c r="B9" s="1337" t="s">
        <v>877</v>
      </c>
      <c r="C9" s="1368">
        <v>202</v>
      </c>
      <c r="D9" s="1371">
        <v>198</v>
      </c>
      <c r="E9" s="1371">
        <v>178</v>
      </c>
      <c r="F9" s="1371">
        <v>178</v>
      </c>
      <c r="G9" s="1372">
        <v>178</v>
      </c>
      <c r="H9" s="1373">
        <v>178</v>
      </c>
      <c r="I9" s="1374">
        <v>178</v>
      </c>
    </row>
    <row r="10" spans="2:10" ht="20.100000000000001" customHeight="1">
      <c r="B10" s="1337" t="s">
        <v>878</v>
      </c>
      <c r="C10" s="1368">
        <v>303</v>
      </c>
      <c r="D10" s="1371">
        <v>288</v>
      </c>
      <c r="E10" s="1371">
        <v>209</v>
      </c>
      <c r="F10" s="1371">
        <v>64</v>
      </c>
      <c r="G10" s="1372">
        <v>64</v>
      </c>
      <c r="H10" s="1373">
        <v>64</v>
      </c>
      <c r="I10" s="1374">
        <v>63</v>
      </c>
    </row>
    <row r="11" spans="2:10" ht="20.100000000000001" customHeight="1">
      <c r="B11" s="1341" t="s">
        <v>45</v>
      </c>
      <c r="C11" s="1375">
        <v>52</v>
      </c>
      <c r="D11" s="1376">
        <v>62</v>
      </c>
      <c r="E11" s="1376">
        <v>64</v>
      </c>
      <c r="F11" s="1376">
        <v>64</v>
      </c>
      <c r="G11" s="1377">
        <v>64</v>
      </c>
      <c r="H11" s="1378" t="s">
        <v>879</v>
      </c>
      <c r="I11" s="1379">
        <v>83</v>
      </c>
    </row>
    <row r="12" spans="2:10" ht="20.100000000000001" customHeight="1">
      <c r="B12" s="1380" t="s">
        <v>38</v>
      </c>
      <c r="C12" s="1381">
        <v>2011</v>
      </c>
      <c r="D12" s="1381">
        <v>2247</v>
      </c>
      <c r="E12" s="1381">
        <v>2187</v>
      </c>
      <c r="F12" s="1381">
        <v>2042</v>
      </c>
      <c r="G12" s="1381">
        <v>2048</v>
      </c>
      <c r="H12" s="1382">
        <v>2096</v>
      </c>
      <c r="I12" s="1383">
        <v>2459</v>
      </c>
    </row>
    <row r="14" spans="2:10" ht="14.1" customHeight="1">
      <c r="B14" s="1559" t="s">
        <v>880</v>
      </c>
      <c r="C14" s="1559"/>
      <c r="D14" s="1559"/>
      <c r="E14" s="1559"/>
      <c r="F14" s="1559"/>
      <c r="G14" s="1559"/>
      <c r="H14" s="1559"/>
      <c r="I14" s="1384"/>
      <c r="J14" s="1384"/>
    </row>
    <row r="15" spans="2:10" ht="12.95" customHeight="1">
      <c r="B15" s="1559" t="s">
        <v>881</v>
      </c>
      <c r="C15" s="1559"/>
      <c r="D15" s="1559"/>
      <c r="E15" s="1559"/>
      <c r="F15" s="1559"/>
      <c r="G15" s="1559"/>
      <c r="H15" s="1559"/>
      <c r="I15" s="1384"/>
      <c r="J15" s="1384"/>
    </row>
    <row r="16" spans="2:10" ht="12.95" customHeight="1">
      <c r="B16" s="1559" t="s">
        <v>882</v>
      </c>
      <c r="C16" s="1559"/>
      <c r="D16" s="1559"/>
      <c r="E16" s="1559"/>
      <c r="F16" s="1559"/>
      <c r="G16" s="1559"/>
      <c r="H16" s="1559"/>
      <c r="I16" s="1384"/>
      <c r="J16" s="1384"/>
    </row>
    <row r="17" spans="2:10" ht="12.95" customHeight="1">
      <c r="B17" s="1384"/>
      <c r="C17" s="1384"/>
      <c r="D17" s="1384"/>
      <c r="E17" s="1384"/>
      <c r="F17" s="1384"/>
      <c r="G17" s="1384"/>
      <c r="H17" s="1384"/>
      <c r="I17" s="1384"/>
      <c r="J17" s="1384"/>
    </row>
  </sheetData>
  <mergeCells count="4">
    <mergeCell ref="B2:J2"/>
    <mergeCell ref="B14:H14"/>
    <mergeCell ref="B15:H15"/>
    <mergeCell ref="B16:H16"/>
  </mergeCells>
  <pageMargins left="0.75" right="0.75" top="1" bottom="1" header="0.5" footer="0.5"/>
  <pageSetup paperSize="9" scale="72" orientation="portrait"/>
  <drawing r:id="rId1"/>
</worksheet>
</file>

<file path=xl/worksheets/sheet61.xml><?xml version="1.0" encoding="utf-8"?>
<worksheet xmlns="http://schemas.openxmlformats.org/spreadsheetml/2006/main" xmlns:r="http://schemas.openxmlformats.org/officeDocument/2006/relationships">
  <sheetPr>
    <tabColor rgb="FF00976D"/>
  </sheetPr>
  <dimension ref="B2:J16"/>
  <sheetViews>
    <sheetView showGridLines="0" zoomScale="150" zoomScaleNormal="150" zoomScalePageLayoutView="150" workbookViewId="0">
      <selection activeCell="B4" sqref="B4:J6"/>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10" ht="20.100000000000001" customHeight="1">
      <c r="B2" s="1496" t="s">
        <v>883</v>
      </c>
      <c r="C2" s="1496"/>
      <c r="D2" s="1496"/>
      <c r="E2" s="1496"/>
      <c r="F2" s="1496"/>
      <c r="G2" s="1496"/>
      <c r="H2" s="1496"/>
      <c r="I2" s="1496"/>
      <c r="J2" s="1496"/>
    </row>
    <row r="4" spans="2:10" ht="20.100000000000001" customHeight="1">
      <c r="B4" s="1527" t="s">
        <v>884</v>
      </c>
      <c r="C4" s="1527"/>
      <c r="D4" s="1527"/>
      <c r="E4" s="1527"/>
      <c r="F4" s="1527"/>
      <c r="G4" s="1527"/>
      <c r="H4" s="1527"/>
      <c r="I4" s="1527"/>
      <c r="J4" s="1527"/>
    </row>
    <row r="6" spans="2:10" ht="20.100000000000001" customHeight="1">
      <c r="B6" s="430" t="s">
        <v>885</v>
      </c>
      <c r="C6" s="431">
        <v>2016</v>
      </c>
      <c r="D6" s="431">
        <v>2015</v>
      </c>
      <c r="E6" s="429">
        <v>2014</v>
      </c>
      <c r="F6" s="429">
        <v>2013</v>
      </c>
      <c r="G6" s="428">
        <v>2012</v>
      </c>
      <c r="H6" s="428">
        <v>2011</v>
      </c>
      <c r="I6" s="428">
        <v>2010</v>
      </c>
    </row>
    <row r="7" spans="2:10" ht="20.100000000000001" customHeight="1">
      <c r="B7" s="812" t="s">
        <v>886</v>
      </c>
      <c r="C7" s="829">
        <v>669</v>
      </c>
      <c r="D7" s="427">
        <v>674</v>
      </c>
      <c r="E7" s="427">
        <v>639</v>
      </c>
      <c r="F7" s="427">
        <v>647</v>
      </c>
      <c r="G7" s="1385">
        <v>657</v>
      </c>
      <c r="H7" s="1386">
        <v>732</v>
      </c>
      <c r="I7" s="1387">
        <v>697</v>
      </c>
    </row>
    <row r="8" spans="2:10" ht="20.100000000000001" customHeight="1">
      <c r="B8" s="812" t="s">
        <v>43</v>
      </c>
      <c r="C8" s="829">
        <v>802</v>
      </c>
      <c r="D8" s="784">
        <v>849</v>
      </c>
      <c r="E8" s="784">
        <v>794</v>
      </c>
      <c r="F8" s="784">
        <v>797</v>
      </c>
      <c r="G8" s="802">
        <v>866</v>
      </c>
      <c r="H8" s="815">
        <v>885</v>
      </c>
      <c r="I8" s="1388">
        <v>1060</v>
      </c>
    </row>
    <row r="9" spans="2:10" ht="20.100000000000001" customHeight="1">
      <c r="B9" s="812" t="s">
        <v>887</v>
      </c>
      <c r="C9" s="829">
        <v>193</v>
      </c>
      <c r="D9" s="784">
        <v>218</v>
      </c>
      <c r="E9" s="784">
        <v>188</v>
      </c>
      <c r="F9" s="784">
        <v>178</v>
      </c>
      <c r="G9" s="802">
        <v>182</v>
      </c>
      <c r="H9" s="815">
        <v>148</v>
      </c>
      <c r="I9" s="1388">
        <v>148</v>
      </c>
    </row>
    <row r="10" spans="2:10" ht="20.100000000000001" customHeight="1">
      <c r="B10" s="812" t="s">
        <v>888</v>
      </c>
      <c r="C10" s="829">
        <v>249</v>
      </c>
      <c r="D10" s="784">
        <v>230</v>
      </c>
      <c r="E10" s="784">
        <v>105</v>
      </c>
      <c r="F10" s="784">
        <v>48</v>
      </c>
      <c r="G10" s="802">
        <v>33</v>
      </c>
      <c r="H10" s="815">
        <v>32</v>
      </c>
      <c r="I10" s="1388">
        <v>39</v>
      </c>
    </row>
    <row r="11" spans="2:10" ht="20.100000000000001" customHeight="1">
      <c r="B11" s="814" t="s">
        <v>45</v>
      </c>
      <c r="C11" s="1389">
        <v>53</v>
      </c>
      <c r="D11" s="254">
        <v>54</v>
      </c>
      <c r="E11" s="254">
        <v>49</v>
      </c>
      <c r="F11" s="254">
        <v>50</v>
      </c>
      <c r="G11" s="804">
        <v>48</v>
      </c>
      <c r="H11" s="816">
        <v>66</v>
      </c>
      <c r="I11" s="1390">
        <v>65</v>
      </c>
    </row>
    <row r="12" spans="2:10" ht="20.100000000000001" customHeight="1">
      <c r="B12" s="1380" t="s">
        <v>38</v>
      </c>
      <c r="C12" s="1391">
        <v>1965</v>
      </c>
      <c r="D12" s="1381">
        <v>2023</v>
      </c>
      <c r="E12" s="1381">
        <v>1775</v>
      </c>
      <c r="F12" s="1381">
        <v>1719</v>
      </c>
      <c r="G12" s="1381">
        <v>1786</v>
      </c>
      <c r="H12" s="1382">
        <v>1863</v>
      </c>
      <c r="I12" s="1383">
        <v>2009</v>
      </c>
    </row>
    <row r="14" spans="2:10" ht="14.1" customHeight="1">
      <c r="B14" s="786" t="s">
        <v>889</v>
      </c>
      <c r="C14" s="786"/>
      <c r="D14" s="786"/>
      <c r="E14" s="786"/>
      <c r="F14" s="786"/>
      <c r="G14" s="786"/>
      <c r="H14" s="786"/>
      <c r="I14" s="786"/>
      <c r="J14" s="786"/>
    </row>
    <row r="15" spans="2:10" ht="14.1" customHeight="1">
      <c r="B15" s="786" t="s">
        <v>890</v>
      </c>
      <c r="C15" s="786"/>
      <c r="D15" s="786"/>
      <c r="E15" s="786"/>
      <c r="F15" s="786"/>
      <c r="G15" s="786"/>
      <c r="H15" s="786"/>
      <c r="I15" s="786"/>
      <c r="J15" s="786"/>
    </row>
    <row r="16" spans="2:10" ht="14.1" customHeight="1">
      <c r="B16" s="786" t="s">
        <v>891</v>
      </c>
      <c r="C16" s="786"/>
      <c r="D16" s="786"/>
      <c r="E16" s="786"/>
      <c r="F16" s="786"/>
      <c r="G16" s="786"/>
      <c r="H16" s="786"/>
      <c r="I16" s="786"/>
      <c r="J16" s="786"/>
    </row>
  </sheetData>
  <mergeCells count="2">
    <mergeCell ref="B2:J2"/>
    <mergeCell ref="B4:J4"/>
  </mergeCells>
  <pageMargins left="0.75" right="0.75" top="1" bottom="1" header="0.5" footer="0.5"/>
  <pageSetup paperSize="9" scale="72" orientation="portrait"/>
  <drawing r:id="rId1"/>
</worksheet>
</file>

<file path=xl/worksheets/sheet62.xml><?xml version="1.0" encoding="utf-8"?>
<worksheet xmlns="http://schemas.openxmlformats.org/spreadsheetml/2006/main" xmlns:r="http://schemas.openxmlformats.org/officeDocument/2006/relationships">
  <sheetPr>
    <tabColor rgb="FF00976D"/>
    <pageSetUpPr fitToPage="1"/>
  </sheetPr>
  <dimension ref="B2:I16"/>
  <sheetViews>
    <sheetView showGridLines="0" zoomScale="150" zoomScaleNormal="150" zoomScalePageLayoutView="150" workbookViewId="0">
      <selection activeCell="I4" sqref="I4:I6"/>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9" ht="20.100000000000001" customHeight="1">
      <c r="B2" s="1496" t="s">
        <v>892</v>
      </c>
      <c r="C2" s="1496"/>
      <c r="D2" s="1496"/>
      <c r="E2" s="1496"/>
      <c r="F2" s="1496"/>
      <c r="G2" s="1496"/>
      <c r="H2" s="1496"/>
      <c r="I2" s="1496"/>
    </row>
    <row r="4" spans="2:9" ht="20.100000000000001" customHeight="1">
      <c r="B4" s="430" t="s">
        <v>893</v>
      </c>
      <c r="C4" s="431">
        <v>2016</v>
      </c>
      <c r="D4" s="431">
        <v>2015</v>
      </c>
      <c r="E4" s="429">
        <v>2014</v>
      </c>
      <c r="F4" s="429">
        <v>2013</v>
      </c>
      <c r="G4" s="428">
        <v>2012</v>
      </c>
      <c r="H4" s="428">
        <v>2011</v>
      </c>
      <c r="I4" s="429">
        <v>2010</v>
      </c>
    </row>
    <row r="5" spans="2:9" ht="20.100000000000001" customHeight="1">
      <c r="B5" s="812" t="s">
        <v>42</v>
      </c>
      <c r="C5" s="829">
        <v>81</v>
      </c>
      <c r="D5" s="427">
        <v>81</v>
      </c>
      <c r="E5" s="427">
        <v>77</v>
      </c>
      <c r="F5" s="427">
        <v>78</v>
      </c>
      <c r="G5" s="1385">
        <v>82</v>
      </c>
      <c r="H5" s="1386">
        <v>91</v>
      </c>
      <c r="I5" s="1386">
        <v>64</v>
      </c>
    </row>
    <row r="6" spans="2:9" ht="20.100000000000001" customHeight="1">
      <c r="B6" s="288" t="s">
        <v>894</v>
      </c>
      <c r="C6" s="1392">
        <v>92</v>
      </c>
      <c r="D6" s="1371">
        <v>94</v>
      </c>
      <c r="E6" s="1371">
        <v>88</v>
      </c>
      <c r="F6" s="1371">
        <v>87</v>
      </c>
      <c r="G6" s="1372">
        <v>88</v>
      </c>
      <c r="H6" s="1373">
        <v>78</v>
      </c>
      <c r="I6" s="1373">
        <v>87</v>
      </c>
    </row>
    <row r="7" spans="2:9" ht="20.100000000000001" customHeight="1">
      <c r="B7" s="812" t="s">
        <v>895</v>
      </c>
      <c r="C7" s="829">
        <v>97</v>
      </c>
      <c r="D7" s="1371">
        <v>111</v>
      </c>
      <c r="E7" s="1371">
        <v>106</v>
      </c>
      <c r="F7" s="1371">
        <v>100</v>
      </c>
      <c r="G7" s="1372">
        <v>99</v>
      </c>
      <c r="H7" s="1373">
        <v>81</v>
      </c>
      <c r="I7" s="1373">
        <v>83</v>
      </c>
    </row>
    <row r="8" spans="2:9" ht="20.100000000000001" customHeight="1">
      <c r="B8" s="812" t="s">
        <v>896</v>
      </c>
      <c r="C8" s="829">
        <v>86</v>
      </c>
      <c r="D8" s="1371">
        <v>80</v>
      </c>
      <c r="E8" s="1371">
        <v>50</v>
      </c>
      <c r="F8" s="1371">
        <v>75</v>
      </c>
      <c r="G8" s="1372">
        <v>67</v>
      </c>
      <c r="H8" s="1373">
        <v>67</v>
      </c>
      <c r="I8" s="1373">
        <v>81</v>
      </c>
    </row>
    <row r="9" spans="2:9" ht="20.100000000000001" customHeight="1">
      <c r="B9" s="812" t="s">
        <v>45</v>
      </c>
      <c r="C9" s="1389">
        <v>85</v>
      </c>
      <c r="D9" s="1371">
        <v>84</v>
      </c>
      <c r="E9" s="1371">
        <v>77</v>
      </c>
      <c r="F9" s="1371">
        <v>78</v>
      </c>
      <c r="G9" s="1372">
        <v>75</v>
      </c>
      <c r="H9" s="1373">
        <v>80</v>
      </c>
      <c r="I9" s="1373">
        <v>76</v>
      </c>
    </row>
    <row r="10" spans="2:9" ht="20.100000000000001" customHeight="1">
      <c r="B10" s="1380" t="s">
        <v>897</v>
      </c>
      <c r="C10" s="1381">
        <v>87</v>
      </c>
      <c r="D10" s="1381">
        <v>88</v>
      </c>
      <c r="E10" s="1381">
        <v>81</v>
      </c>
      <c r="F10" s="1381">
        <v>84</v>
      </c>
      <c r="G10" s="1381">
        <v>86</v>
      </c>
      <c r="H10" s="1382">
        <v>83</v>
      </c>
      <c r="I10" s="1382">
        <v>77</v>
      </c>
    </row>
    <row r="11" spans="2:9" ht="20.100000000000001" customHeight="1">
      <c r="F11" s="122"/>
    </row>
    <row r="12" spans="2:9" s="906" customFormat="1" ht="12.95" customHeight="1">
      <c r="B12" s="786" t="s">
        <v>898</v>
      </c>
      <c r="C12" s="786"/>
      <c r="D12" s="786"/>
      <c r="E12" s="786"/>
      <c r="F12" s="786"/>
      <c r="G12" s="786"/>
      <c r="H12" s="786"/>
      <c r="I12" s="786"/>
    </row>
    <row r="13" spans="2:9" s="906" customFormat="1" ht="12.95" customHeight="1">
      <c r="B13" s="906" t="s">
        <v>899</v>
      </c>
    </row>
    <row r="14" spans="2:9" s="906" customFormat="1" ht="12.95" customHeight="1">
      <c r="B14" s="906" t="s">
        <v>900</v>
      </c>
    </row>
    <row r="15" spans="2:9" s="906" customFormat="1" ht="12.95" customHeight="1">
      <c r="B15" s="906" t="s">
        <v>901</v>
      </c>
    </row>
    <row r="16" spans="2:9" s="906" customFormat="1" ht="12.95" customHeight="1">
      <c r="B16" s="906" t="s">
        <v>902</v>
      </c>
    </row>
  </sheetData>
  <mergeCells count="1">
    <mergeCell ref="B2:I2"/>
  </mergeCells>
  <pageMargins left="0.74803149606299213" right="0.74803149606299213" top="0.98425196850393704" bottom="0.98425196850393704" header="0.51181102362204722" footer="0.51181102362204722"/>
  <pageSetup paperSize="9" scale="55" orientation="portrait"/>
  <drawing r:id="rId1"/>
</worksheet>
</file>

<file path=xl/worksheets/sheet63.xml><?xml version="1.0" encoding="utf-8"?>
<worksheet xmlns="http://schemas.openxmlformats.org/spreadsheetml/2006/main" xmlns:r="http://schemas.openxmlformats.org/officeDocument/2006/relationships">
  <sheetPr>
    <tabColor rgb="FF00976D"/>
    <pageSetUpPr fitToPage="1"/>
  </sheetPr>
  <dimension ref="B2:I9"/>
  <sheetViews>
    <sheetView showGridLines="0" zoomScale="150" zoomScaleNormal="150" zoomScalePageLayoutView="150" workbookViewId="0">
      <selection activeCell="I4" sqref="I4:I6"/>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9" ht="20.100000000000001" customHeight="1">
      <c r="B2" s="1496" t="s">
        <v>903</v>
      </c>
      <c r="C2" s="1496"/>
      <c r="D2" s="1496"/>
      <c r="E2" s="1496"/>
      <c r="F2" s="1496"/>
      <c r="G2" s="1496"/>
    </row>
    <row r="4" spans="2:9" ht="20.100000000000001" customHeight="1">
      <c r="B4" s="430" t="s">
        <v>893</v>
      </c>
      <c r="C4" s="429">
        <v>2016</v>
      </c>
      <c r="D4" s="429">
        <v>2015</v>
      </c>
      <c r="E4" s="429">
        <v>2014</v>
      </c>
      <c r="F4" s="429">
        <v>2013</v>
      </c>
      <c r="G4" s="428">
        <v>2012</v>
      </c>
      <c r="H4" s="428">
        <v>2011</v>
      </c>
      <c r="I4" s="428">
        <v>2010</v>
      </c>
    </row>
    <row r="5" spans="2:9" ht="20.100000000000001" customHeight="1">
      <c r="B5" s="1393" t="s">
        <v>904</v>
      </c>
      <c r="C5" s="1394">
        <v>85</v>
      </c>
      <c r="D5" s="1394">
        <v>86</v>
      </c>
      <c r="E5" s="1394">
        <v>77</v>
      </c>
      <c r="F5" s="1394">
        <v>80</v>
      </c>
      <c r="G5" s="1394">
        <v>82</v>
      </c>
      <c r="H5" s="1395">
        <v>78</v>
      </c>
      <c r="I5" s="1395">
        <v>73</v>
      </c>
    </row>
    <row r="7" spans="2:9" ht="12.95" customHeight="1">
      <c r="B7" s="1499" t="s">
        <v>905</v>
      </c>
      <c r="C7" s="1499"/>
      <c r="D7" s="1499"/>
      <c r="E7" s="1499"/>
      <c r="F7" s="1499"/>
      <c r="G7" s="1499"/>
    </row>
    <row r="8" spans="2:9" ht="12.95" customHeight="1">
      <c r="B8" s="1560" t="s">
        <v>906</v>
      </c>
      <c r="C8" s="1560"/>
      <c r="D8" s="1558"/>
      <c r="E8" s="1558"/>
      <c r="F8" s="1558"/>
      <c r="G8" s="1558"/>
    </row>
    <row r="9" spans="2:9" ht="20.100000000000001" customHeight="1">
      <c r="B9" s="1558"/>
      <c r="C9" s="1558"/>
      <c r="D9" s="1558"/>
      <c r="E9" s="1558"/>
      <c r="F9" s="1558"/>
      <c r="G9" s="1558"/>
    </row>
  </sheetData>
  <mergeCells count="4">
    <mergeCell ref="B2:G2"/>
    <mergeCell ref="B7:G7"/>
    <mergeCell ref="B8:G8"/>
    <mergeCell ref="B9:G9"/>
  </mergeCells>
  <pageMargins left="0.74803149606299213" right="0.74803149606299213" top="0.98425196850393704" bottom="0.98425196850393704" header="0.51181102362204722" footer="0.51181102362204722"/>
  <pageSetup paperSize="9" orientation="landscape"/>
  <drawing r:id="rId1"/>
</worksheet>
</file>

<file path=xl/worksheets/sheet64.xml><?xml version="1.0" encoding="utf-8"?>
<worksheet xmlns="http://schemas.openxmlformats.org/spreadsheetml/2006/main" xmlns:r="http://schemas.openxmlformats.org/officeDocument/2006/relationships">
  <sheetPr>
    <tabColor rgb="FF00976D"/>
    <pageSetUpPr fitToPage="1"/>
  </sheetPr>
  <dimension ref="B2:O18"/>
  <sheetViews>
    <sheetView showGridLines="0" zoomScale="150" zoomScaleNormal="150" zoomScalePageLayoutView="150" workbookViewId="0"/>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15" ht="20.100000000000001" customHeight="1">
      <c r="B2" s="1496" t="s">
        <v>907</v>
      </c>
      <c r="C2" s="1496"/>
      <c r="D2" s="1496"/>
      <c r="E2" s="1496"/>
      <c r="F2" s="1496"/>
      <c r="G2" s="1496"/>
      <c r="H2" s="1496"/>
      <c r="I2" s="1496"/>
      <c r="J2" s="1496"/>
      <c r="K2" s="1496"/>
      <c r="L2" s="1496"/>
      <c r="M2" s="1496"/>
      <c r="N2" s="1496"/>
      <c r="O2" s="1496"/>
    </row>
    <row r="4" spans="2:15" ht="20.100000000000001" customHeight="1">
      <c r="B4" s="1527" t="s">
        <v>908</v>
      </c>
      <c r="C4" s="1527"/>
      <c r="D4" s="1527"/>
      <c r="E4" s="1527"/>
      <c r="F4" s="1527"/>
      <c r="G4" s="1527"/>
      <c r="H4" s="1527"/>
      <c r="I4" s="1527"/>
      <c r="J4" s="1527"/>
      <c r="K4" s="1527"/>
      <c r="L4" s="1527"/>
      <c r="M4" s="1527"/>
      <c r="N4" s="1527"/>
      <c r="O4" s="1527"/>
    </row>
    <row r="6" spans="2:15" ht="20.100000000000001" customHeight="1">
      <c r="B6" s="430" t="s">
        <v>885</v>
      </c>
      <c r="C6" s="431">
        <v>2016</v>
      </c>
      <c r="D6" s="431">
        <v>2015</v>
      </c>
      <c r="E6" s="429">
        <v>2014</v>
      </c>
      <c r="F6" s="429">
        <v>2013</v>
      </c>
      <c r="G6" s="429">
        <v>2012</v>
      </c>
      <c r="H6" s="429">
        <v>2011</v>
      </c>
      <c r="I6" s="429">
        <v>2010</v>
      </c>
    </row>
    <row r="7" spans="2:15" ht="20.100000000000001" customHeight="1">
      <c r="B7" s="812" t="s">
        <v>909</v>
      </c>
      <c r="C7" s="829">
        <v>60</v>
      </c>
      <c r="D7" s="427">
        <v>61</v>
      </c>
      <c r="E7" s="427">
        <v>51</v>
      </c>
      <c r="F7" s="427">
        <v>52</v>
      </c>
      <c r="G7" s="1385">
        <v>51</v>
      </c>
      <c r="H7" s="1386">
        <v>50</v>
      </c>
      <c r="I7" s="1386">
        <v>55</v>
      </c>
    </row>
    <row r="8" spans="2:15" ht="20.100000000000001" customHeight="1">
      <c r="B8" s="812" t="s">
        <v>910</v>
      </c>
      <c r="C8" s="829">
        <v>324</v>
      </c>
      <c r="D8" s="784">
        <v>346</v>
      </c>
      <c r="E8" s="784">
        <v>344</v>
      </c>
      <c r="F8" s="784">
        <v>340</v>
      </c>
      <c r="G8" s="802">
        <v>351</v>
      </c>
      <c r="H8" s="815">
        <v>350</v>
      </c>
      <c r="I8" s="815">
        <v>345</v>
      </c>
    </row>
    <row r="9" spans="2:15" ht="20.100000000000001" customHeight="1">
      <c r="B9" s="812" t="s">
        <v>911</v>
      </c>
      <c r="C9" s="829">
        <v>182</v>
      </c>
      <c r="D9" s="784">
        <v>190</v>
      </c>
      <c r="E9" s="784">
        <v>148</v>
      </c>
      <c r="F9" s="784">
        <v>146</v>
      </c>
      <c r="G9" s="802">
        <v>153</v>
      </c>
      <c r="H9" s="815">
        <v>158</v>
      </c>
      <c r="I9" s="815">
        <v>168</v>
      </c>
    </row>
    <row r="10" spans="2:15" ht="20.100000000000001" customHeight="1">
      <c r="B10" s="812" t="s">
        <v>912</v>
      </c>
      <c r="C10" s="829">
        <v>795</v>
      </c>
      <c r="D10" s="784">
        <v>825</v>
      </c>
      <c r="E10" s="784">
        <v>787</v>
      </c>
      <c r="F10" s="784">
        <v>739</v>
      </c>
      <c r="G10" s="802">
        <v>734</v>
      </c>
      <c r="H10" s="815">
        <v>804</v>
      </c>
      <c r="I10" s="815">
        <v>775</v>
      </c>
    </row>
    <row r="11" spans="2:15" ht="20.100000000000001" customHeight="1">
      <c r="B11" s="812" t="s">
        <v>913</v>
      </c>
      <c r="C11" s="829">
        <v>140</v>
      </c>
      <c r="D11" s="784">
        <v>131</v>
      </c>
      <c r="E11" s="784">
        <v>134</v>
      </c>
      <c r="F11" s="784">
        <v>133</v>
      </c>
      <c r="G11" s="802">
        <v>160</v>
      </c>
      <c r="H11" s="815">
        <v>179</v>
      </c>
      <c r="I11" s="815">
        <v>233</v>
      </c>
    </row>
    <row r="12" spans="2:15" ht="20.100000000000001" customHeight="1">
      <c r="B12" s="812" t="s">
        <v>914</v>
      </c>
      <c r="C12" s="829">
        <v>12</v>
      </c>
      <c r="D12" s="784">
        <v>17</v>
      </c>
      <c r="E12" s="784">
        <v>20</v>
      </c>
      <c r="F12" s="784">
        <v>18</v>
      </c>
      <c r="G12" s="802">
        <v>11</v>
      </c>
      <c r="H12" s="815">
        <v>15</v>
      </c>
      <c r="I12" s="815">
        <v>14</v>
      </c>
    </row>
    <row r="13" spans="2:15" ht="20.100000000000001" customHeight="1">
      <c r="B13" s="812" t="s">
        <v>915</v>
      </c>
      <c r="C13" s="829">
        <v>34</v>
      </c>
      <c r="D13" s="784">
        <v>31</v>
      </c>
      <c r="E13" s="784">
        <v>29</v>
      </c>
      <c r="F13" s="784">
        <v>33</v>
      </c>
      <c r="G13" s="802">
        <v>30</v>
      </c>
      <c r="H13" s="815">
        <v>34</v>
      </c>
      <c r="I13" s="815">
        <v>34</v>
      </c>
    </row>
    <row r="14" spans="2:15" ht="20.100000000000001" customHeight="1">
      <c r="B14" s="814" t="s">
        <v>916</v>
      </c>
      <c r="C14" s="1389">
        <v>324</v>
      </c>
      <c r="D14" s="254">
        <v>330</v>
      </c>
      <c r="E14" s="254">
        <v>229</v>
      </c>
      <c r="F14" s="254">
        <v>219</v>
      </c>
      <c r="G14" s="804">
        <v>246</v>
      </c>
      <c r="H14" s="816">
        <v>236</v>
      </c>
      <c r="I14" s="816">
        <v>256</v>
      </c>
    </row>
    <row r="15" spans="2:15" ht="20.100000000000001" customHeight="1">
      <c r="B15" s="1396" t="s">
        <v>38</v>
      </c>
      <c r="C15" s="1397">
        <v>1871</v>
      </c>
      <c r="D15" s="1397">
        <v>1931</v>
      </c>
      <c r="E15" s="1397">
        <v>1742</v>
      </c>
      <c r="F15" s="1397">
        <v>1680</v>
      </c>
      <c r="G15" s="1397">
        <v>1736</v>
      </c>
      <c r="H15" s="1382">
        <v>1826</v>
      </c>
      <c r="I15" s="1382">
        <v>1880</v>
      </c>
    </row>
    <row r="16" spans="2:15" ht="9" customHeight="1"/>
    <row r="17" spans="2:15" ht="20.100000000000001" customHeight="1">
      <c r="B17" s="786" t="s">
        <v>917</v>
      </c>
      <c r="C17" s="786"/>
      <c r="D17" s="786"/>
      <c r="E17" s="786"/>
      <c r="F17" s="786"/>
      <c r="G17" s="786"/>
      <c r="H17" s="786"/>
      <c r="I17" s="786"/>
      <c r="J17" s="786"/>
      <c r="K17" s="786"/>
      <c r="L17" s="786"/>
      <c r="M17" s="786"/>
      <c r="N17" s="786"/>
      <c r="O17" s="786"/>
    </row>
    <row r="18" spans="2:15" ht="20.100000000000001" customHeight="1">
      <c r="B18" s="786" t="s">
        <v>918</v>
      </c>
      <c r="C18" s="786"/>
      <c r="D18" s="786"/>
      <c r="E18" s="786"/>
      <c r="F18" s="786"/>
      <c r="G18" s="786"/>
      <c r="H18" s="786"/>
      <c r="I18" s="786"/>
      <c r="J18" s="786"/>
      <c r="K18" s="786"/>
      <c r="L18" s="786"/>
      <c r="M18" s="786"/>
      <c r="N18" s="786"/>
      <c r="O18" s="786"/>
    </row>
  </sheetData>
  <mergeCells count="2">
    <mergeCell ref="B2:O2"/>
    <mergeCell ref="B4:O4"/>
  </mergeCells>
  <pageMargins left="0.74803149606299213" right="0.74803149606299213" top="0.98425196850393704" bottom="0.98425196850393704" header="0.51181102362204722" footer="0.51181102362204722"/>
  <pageSetup paperSize="9" scale="64" orientation="landscape"/>
  <drawing r:id="rId1"/>
</worksheet>
</file>

<file path=xl/worksheets/sheet65.xml><?xml version="1.0" encoding="utf-8"?>
<worksheet xmlns="http://schemas.openxmlformats.org/spreadsheetml/2006/main" xmlns:r="http://schemas.openxmlformats.org/officeDocument/2006/relationships">
  <sheetPr>
    <tabColor rgb="FF00976D"/>
    <pageSetUpPr fitToPage="1"/>
  </sheetPr>
  <dimension ref="B2:L19"/>
  <sheetViews>
    <sheetView showGridLines="0" zoomScale="150" zoomScaleNormal="150" zoomScalePageLayoutView="150" workbookViewId="0">
      <selection activeCell="I4" sqref="I4:I6"/>
    </sheetView>
  </sheetViews>
  <sheetFormatPr defaultColWidth="10.875" defaultRowHeight="20.100000000000001" customHeight="1"/>
  <cols>
    <col min="1" max="1" width="5.5" style="903" customWidth="1"/>
    <col min="2" max="2" width="39.375" style="903" customWidth="1"/>
    <col min="3" max="16384" width="10.875" style="903"/>
  </cols>
  <sheetData>
    <row r="2" spans="2:12" ht="20.100000000000001" customHeight="1">
      <c r="B2" s="1496" t="s">
        <v>919</v>
      </c>
      <c r="C2" s="1496"/>
      <c r="D2" s="1496"/>
      <c r="E2" s="1496"/>
      <c r="F2" s="1496"/>
      <c r="G2" s="1496"/>
      <c r="H2" s="1496"/>
      <c r="I2" s="1496"/>
      <c r="J2" s="1496"/>
    </row>
    <row r="4" spans="2:12" ht="20.100000000000001" customHeight="1">
      <c r="B4" s="1398"/>
      <c r="C4" s="1561">
        <v>2016</v>
      </c>
      <c r="D4" s="1561"/>
      <c r="E4" s="1561"/>
      <c r="F4" s="1562"/>
      <c r="G4" s="1399">
        <v>2015</v>
      </c>
      <c r="H4" s="1399">
        <v>2014</v>
      </c>
      <c r="I4" s="1399">
        <v>2013</v>
      </c>
      <c r="J4" s="429">
        <v>2012</v>
      </c>
      <c r="K4" s="429">
        <v>2011</v>
      </c>
      <c r="L4" s="428">
        <v>2010</v>
      </c>
    </row>
    <row r="5" spans="2:12" ht="42" customHeight="1">
      <c r="B5" s="430" t="s">
        <v>920</v>
      </c>
      <c r="C5" s="428" t="s">
        <v>921</v>
      </c>
      <c r="D5" s="1329" t="s">
        <v>922</v>
      </c>
      <c r="E5" s="1329" t="s">
        <v>923</v>
      </c>
      <c r="F5" s="428" t="s">
        <v>924</v>
      </c>
      <c r="G5" s="428" t="s">
        <v>924</v>
      </c>
      <c r="H5" s="428" t="s">
        <v>924</v>
      </c>
      <c r="I5" s="428" t="s">
        <v>924</v>
      </c>
      <c r="J5" s="428" t="s">
        <v>924</v>
      </c>
      <c r="K5" s="428" t="s">
        <v>925</v>
      </c>
      <c r="L5" s="428" t="s">
        <v>925</v>
      </c>
    </row>
    <row r="6" spans="2:12" ht="20.100000000000001" customHeight="1">
      <c r="B6" s="812" t="s">
        <v>926</v>
      </c>
      <c r="C6" s="1400">
        <v>4372.5</v>
      </c>
      <c r="D6" s="1401">
        <v>1525</v>
      </c>
      <c r="E6" s="1401">
        <v>1570.5</v>
      </c>
      <c r="F6" s="1401">
        <v>7468</v>
      </c>
      <c r="G6" s="1369">
        <v>7433</v>
      </c>
      <c r="H6" s="1369">
        <v>7791</v>
      </c>
      <c r="I6" s="1369">
        <v>7654</v>
      </c>
      <c r="J6" s="1369">
        <v>8039</v>
      </c>
      <c r="K6" s="1369">
        <v>7097</v>
      </c>
      <c r="L6" s="1370">
        <v>7060</v>
      </c>
    </row>
    <row r="7" spans="2:12" ht="20.100000000000001" customHeight="1">
      <c r="B7" s="812" t="s">
        <v>927</v>
      </c>
      <c r="C7" s="1402">
        <v>2903</v>
      </c>
      <c r="D7" s="1403">
        <v>1512</v>
      </c>
      <c r="E7" s="1403">
        <v>2428.5</v>
      </c>
      <c r="F7" s="1403">
        <v>6843.5</v>
      </c>
      <c r="G7" s="1373">
        <v>6783</v>
      </c>
      <c r="H7" s="1373">
        <v>6773</v>
      </c>
      <c r="I7" s="1373">
        <v>5635</v>
      </c>
      <c r="J7" s="1373">
        <v>5795</v>
      </c>
      <c r="K7" s="1373">
        <v>5730</v>
      </c>
      <c r="L7" s="1374">
        <v>6910</v>
      </c>
    </row>
    <row r="8" spans="2:12" ht="20.100000000000001" customHeight="1">
      <c r="B8" s="812" t="s">
        <v>928</v>
      </c>
      <c r="C8" s="1402">
        <v>1120</v>
      </c>
      <c r="D8" s="1403">
        <v>445</v>
      </c>
      <c r="E8" s="1403">
        <v>773</v>
      </c>
      <c r="F8" s="1403">
        <v>2338</v>
      </c>
      <c r="G8" s="1373">
        <v>2338</v>
      </c>
      <c r="H8" s="1373">
        <v>2338</v>
      </c>
      <c r="I8" s="1373">
        <v>2289</v>
      </c>
      <c r="J8" s="1373">
        <v>2239</v>
      </c>
      <c r="K8" s="1373">
        <v>2094</v>
      </c>
      <c r="L8" s="1374">
        <v>1948</v>
      </c>
    </row>
    <row r="9" spans="2:12" ht="20.100000000000001" customHeight="1">
      <c r="B9" s="812" t="s">
        <v>929</v>
      </c>
      <c r="C9" s="1402">
        <v>1350</v>
      </c>
      <c r="D9" s="1403">
        <v>1200</v>
      </c>
      <c r="E9" s="1403">
        <v>400</v>
      </c>
      <c r="F9" s="1403">
        <v>2950</v>
      </c>
      <c r="G9" s="1373">
        <v>2950</v>
      </c>
      <c r="H9" s="1373">
        <v>2950</v>
      </c>
      <c r="I9" s="1373">
        <v>2895</v>
      </c>
      <c r="J9" s="1373">
        <v>2875</v>
      </c>
      <c r="K9" s="1373">
        <v>2835</v>
      </c>
      <c r="L9" s="1374">
        <v>2810</v>
      </c>
    </row>
    <row r="10" spans="2:12" ht="20.100000000000001" customHeight="1">
      <c r="B10" s="812" t="s">
        <v>930</v>
      </c>
      <c r="C10" s="1402">
        <v>637</v>
      </c>
      <c r="D10" s="1403">
        <v>700</v>
      </c>
      <c r="E10" s="1403">
        <v>408</v>
      </c>
      <c r="F10" s="1403">
        <v>1745</v>
      </c>
      <c r="G10" s="1373">
        <v>1745</v>
      </c>
      <c r="H10" s="1373">
        <v>1805</v>
      </c>
      <c r="I10" s="1373">
        <v>1530</v>
      </c>
      <c r="J10" s="1373">
        <v>1595</v>
      </c>
      <c r="K10" s="1373">
        <v>1555</v>
      </c>
      <c r="L10" s="1374">
        <v>1350</v>
      </c>
    </row>
    <row r="11" spans="2:12" ht="20.100000000000001" customHeight="1">
      <c r="B11" s="426" t="s">
        <v>931</v>
      </c>
      <c r="C11" s="1404">
        <v>0</v>
      </c>
      <c r="D11" s="1405">
        <v>0</v>
      </c>
      <c r="E11" s="1405">
        <v>62.5</v>
      </c>
      <c r="F11" s="1405">
        <v>62.5</v>
      </c>
      <c r="G11" s="1406">
        <v>63</v>
      </c>
      <c r="H11" s="1406">
        <v>63</v>
      </c>
      <c r="I11" s="1406">
        <v>63</v>
      </c>
      <c r="J11" s="1406">
        <v>358</v>
      </c>
      <c r="K11" s="1406">
        <v>358</v>
      </c>
      <c r="L11" s="1407">
        <v>858</v>
      </c>
    </row>
    <row r="12" spans="2:12" ht="20.100000000000001" customHeight="1">
      <c r="B12" s="1396" t="s">
        <v>38</v>
      </c>
      <c r="C12" s="1397">
        <v>10382.5</v>
      </c>
      <c r="D12" s="1397">
        <v>5382</v>
      </c>
      <c r="E12" s="1397">
        <v>5642.5</v>
      </c>
      <c r="F12" s="1397">
        <v>21407</v>
      </c>
      <c r="G12" s="1397">
        <v>21312</v>
      </c>
      <c r="H12" s="1397">
        <v>21720</v>
      </c>
      <c r="I12" s="1397">
        <v>20065</v>
      </c>
      <c r="J12" s="1397">
        <v>20900</v>
      </c>
      <c r="K12" s="1397">
        <v>19668</v>
      </c>
      <c r="L12" s="1397">
        <v>20936</v>
      </c>
    </row>
    <row r="14" spans="2:12" ht="14.1" customHeight="1">
      <c r="B14" s="972" t="s">
        <v>932</v>
      </c>
      <c r="C14" s="972"/>
      <c r="D14" s="972"/>
      <c r="E14" s="972"/>
      <c r="F14" s="972"/>
      <c r="G14" s="972"/>
      <c r="H14" s="972"/>
      <c r="I14" s="972"/>
      <c r="J14" s="972"/>
    </row>
    <row r="15" spans="2:12" ht="14.1" customHeight="1">
      <c r="B15" s="972" t="s">
        <v>933</v>
      </c>
      <c r="C15" s="972"/>
      <c r="D15" s="972"/>
      <c r="E15" s="972"/>
      <c r="F15" s="972"/>
      <c r="G15" s="972"/>
      <c r="H15" s="972"/>
      <c r="I15" s="972"/>
      <c r="J15" s="972"/>
    </row>
    <row r="16" spans="2:12" ht="14.1" customHeight="1">
      <c r="B16" s="1384" t="s">
        <v>934</v>
      </c>
      <c r="C16" s="1408"/>
      <c r="D16" s="1408"/>
      <c r="E16" s="1408"/>
      <c r="F16" s="1408"/>
      <c r="G16" s="1408"/>
      <c r="H16" s="1408"/>
      <c r="I16" s="1408"/>
      <c r="J16" s="1408"/>
    </row>
    <row r="17" spans="2:10" ht="14.1" customHeight="1">
      <c r="B17" s="1384" t="s">
        <v>935</v>
      </c>
      <c r="C17" s="1408"/>
      <c r="D17" s="1408"/>
      <c r="E17" s="1408"/>
      <c r="F17" s="1408"/>
      <c r="G17" s="1408"/>
      <c r="H17" s="1408"/>
      <c r="I17" s="1408"/>
      <c r="J17" s="1408"/>
    </row>
    <row r="18" spans="2:10" ht="14.1" customHeight="1">
      <c r="B18" s="1408" t="s">
        <v>936</v>
      </c>
      <c r="C18" s="1408"/>
      <c r="D18" s="1408"/>
      <c r="E18" s="1408"/>
      <c r="F18" s="1408"/>
      <c r="G18" s="1408"/>
      <c r="H18" s="1408"/>
      <c r="I18" s="1408"/>
      <c r="J18" s="1408"/>
    </row>
    <row r="19" spans="2:10" ht="14.1" customHeight="1">
      <c r="I19" s="1408"/>
      <c r="J19" s="1408"/>
    </row>
  </sheetData>
  <mergeCells count="2">
    <mergeCell ref="B2:J2"/>
    <mergeCell ref="C4:F4"/>
  </mergeCells>
  <pageMargins left="0.74803149606299213" right="0.74803149606299213" top="0.98425196850393704" bottom="0.98425196850393704" header="0.51181102362204722" footer="0.51181102362204722"/>
  <pageSetup paperSize="9" scale="55" orientation="portrait"/>
  <drawing r:id="rId1"/>
</worksheet>
</file>

<file path=xl/worksheets/sheet66.xml><?xml version="1.0" encoding="utf-8"?>
<worksheet xmlns="http://schemas.openxmlformats.org/spreadsheetml/2006/main" xmlns:r="http://schemas.openxmlformats.org/officeDocument/2006/relationships">
  <sheetPr>
    <tabColor rgb="FF00976D"/>
  </sheetPr>
  <dimension ref="B2:I11"/>
  <sheetViews>
    <sheetView showGridLines="0" zoomScale="150" zoomScaleNormal="150" zoomScalePageLayoutView="150" workbookViewId="0">
      <selection activeCell="I4" sqref="I4:I6"/>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9" ht="20.100000000000001" customHeight="1">
      <c r="B2" s="1496" t="s">
        <v>937</v>
      </c>
      <c r="C2" s="1496"/>
      <c r="D2" s="1496"/>
      <c r="E2" s="1496"/>
      <c r="F2" s="1496"/>
      <c r="G2" s="1496"/>
      <c r="H2" s="1496"/>
      <c r="I2" s="1496"/>
    </row>
    <row r="3" spans="2:9" ht="20.100000000000001" customHeight="1">
      <c r="B3" s="1409"/>
    </row>
    <row r="4" spans="2:9" ht="20.100000000000001" customHeight="1">
      <c r="B4" s="430" t="s">
        <v>893</v>
      </c>
      <c r="C4" s="431">
        <v>2016</v>
      </c>
      <c r="D4" s="431">
        <v>2015</v>
      </c>
      <c r="E4" s="429">
        <v>2014</v>
      </c>
      <c r="F4" s="429">
        <v>2013</v>
      </c>
      <c r="G4" s="429">
        <v>2012</v>
      </c>
      <c r="H4" s="428">
        <v>2011</v>
      </c>
      <c r="I4" s="428">
        <v>2010</v>
      </c>
    </row>
    <row r="5" spans="2:9" ht="20.100000000000001" customHeight="1">
      <c r="B5" s="812" t="s">
        <v>42</v>
      </c>
      <c r="C5" s="852">
        <v>0.12</v>
      </c>
      <c r="D5" s="1410">
        <v>0.13</v>
      </c>
      <c r="E5" s="1410">
        <v>0.15</v>
      </c>
      <c r="F5" s="1410">
        <v>0.18</v>
      </c>
      <c r="G5" s="1411">
        <v>0.21</v>
      </c>
      <c r="H5" s="1412">
        <v>0.24</v>
      </c>
      <c r="I5" s="1412">
        <v>0.3</v>
      </c>
    </row>
    <row r="6" spans="2:9" ht="20.100000000000001" customHeight="1">
      <c r="B6" s="812" t="s">
        <v>43</v>
      </c>
      <c r="C6" s="852">
        <v>0.41</v>
      </c>
      <c r="D6" s="827">
        <v>0.41</v>
      </c>
      <c r="E6" s="827">
        <v>0.39</v>
      </c>
      <c r="F6" s="827">
        <v>0.4</v>
      </c>
      <c r="G6" s="888">
        <v>0.45</v>
      </c>
      <c r="H6" s="780">
        <v>0.44</v>
      </c>
      <c r="I6" s="780">
        <v>0.42</v>
      </c>
    </row>
    <row r="7" spans="2:9" ht="20.100000000000001" customHeight="1">
      <c r="B7" s="812" t="s">
        <v>44</v>
      </c>
      <c r="C7" s="852">
        <v>0.3</v>
      </c>
      <c r="D7" s="827">
        <v>0.34</v>
      </c>
      <c r="E7" s="827">
        <v>0.33</v>
      </c>
      <c r="F7" s="827">
        <v>0.28000000000000003</v>
      </c>
      <c r="G7" s="888">
        <v>0.22</v>
      </c>
      <c r="H7" s="780">
        <v>0.2</v>
      </c>
      <c r="I7" s="780">
        <v>0.2</v>
      </c>
    </row>
    <row r="8" spans="2:9" ht="20.100000000000001" customHeight="1">
      <c r="B8" s="814" t="s">
        <v>46</v>
      </c>
      <c r="C8" s="1413">
        <v>0.16</v>
      </c>
      <c r="D8" s="340">
        <v>0.12</v>
      </c>
      <c r="E8" s="340">
        <v>0.13</v>
      </c>
      <c r="F8" s="340">
        <v>0.14000000000000001</v>
      </c>
      <c r="G8" s="1414">
        <v>0.12</v>
      </c>
      <c r="H8" s="781">
        <v>0.12</v>
      </c>
      <c r="I8" s="781">
        <v>0.08</v>
      </c>
    </row>
    <row r="9" spans="2:9" ht="20.100000000000001" customHeight="1">
      <c r="B9" s="1396" t="s">
        <v>38</v>
      </c>
      <c r="C9" s="1415">
        <v>1</v>
      </c>
      <c r="D9" s="1415">
        <v>1</v>
      </c>
      <c r="E9" s="1415">
        <v>1</v>
      </c>
      <c r="F9" s="1415">
        <v>1</v>
      </c>
      <c r="G9" s="1415">
        <v>1</v>
      </c>
      <c r="H9" s="1416">
        <v>1</v>
      </c>
      <c r="I9" s="1416">
        <v>1</v>
      </c>
    </row>
    <row r="10" spans="2:9" ht="12.95" customHeight="1"/>
    <row r="11" spans="2:9" ht="24.75" customHeight="1">
      <c r="B11" s="1498" t="s">
        <v>938</v>
      </c>
      <c r="C11" s="1498"/>
      <c r="D11" s="1498"/>
      <c r="E11" s="1563"/>
      <c r="F11" s="1563"/>
      <c r="G11" s="1563"/>
      <c r="H11" s="1563"/>
      <c r="I11" s="1563"/>
    </row>
  </sheetData>
  <mergeCells count="2">
    <mergeCell ref="B2:I2"/>
    <mergeCell ref="B11:I11"/>
  </mergeCells>
  <pageMargins left="0.75" right="0.75" top="1" bottom="1" header="0.5" footer="0.5"/>
  <pageSetup paperSize="9" scale="72" orientation="portrait"/>
  <drawing r:id="rId1"/>
</worksheet>
</file>

<file path=xl/worksheets/sheet67.xml><?xml version="1.0" encoding="utf-8"?>
<worksheet xmlns="http://schemas.openxmlformats.org/spreadsheetml/2006/main" xmlns:r="http://schemas.openxmlformats.org/officeDocument/2006/relationships">
  <sheetPr>
    <tabColor rgb="FF00976D"/>
  </sheetPr>
  <dimension ref="B2:I10"/>
  <sheetViews>
    <sheetView showGridLines="0" zoomScale="150" zoomScaleNormal="150" zoomScalePageLayoutView="150" workbookViewId="0">
      <selection activeCell="I4" sqref="I4:I6"/>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9" ht="20.100000000000001" customHeight="1">
      <c r="B2" s="1564" t="s">
        <v>939</v>
      </c>
      <c r="C2" s="1496"/>
      <c r="D2" s="1496"/>
      <c r="E2" s="1496"/>
      <c r="F2" s="1496"/>
      <c r="G2" s="1496"/>
      <c r="H2" s="1496"/>
      <c r="I2" s="1496"/>
    </row>
    <row r="4" spans="2:9" ht="20.100000000000001" customHeight="1">
      <c r="B4" s="430" t="s">
        <v>14</v>
      </c>
      <c r="C4" s="431">
        <v>2016</v>
      </c>
      <c r="D4" s="431">
        <v>2015</v>
      </c>
      <c r="E4" s="429">
        <v>2014</v>
      </c>
      <c r="F4" s="429">
        <v>2013</v>
      </c>
      <c r="G4" s="428">
        <v>2012</v>
      </c>
      <c r="H4" s="428">
        <v>2011</v>
      </c>
      <c r="I4" s="428">
        <v>2010</v>
      </c>
    </row>
    <row r="5" spans="2:9" ht="20.100000000000001" customHeight="1">
      <c r="B5" s="812" t="s">
        <v>940</v>
      </c>
      <c r="C5" s="829">
        <v>4471</v>
      </c>
      <c r="D5" s="1385">
        <v>4256</v>
      </c>
      <c r="E5" s="1385">
        <v>4599</v>
      </c>
      <c r="F5" s="1385">
        <v>4351</v>
      </c>
      <c r="G5" s="1385">
        <v>4066</v>
      </c>
      <c r="H5" s="1417">
        <v>4161</v>
      </c>
      <c r="I5" s="1417">
        <v>3606</v>
      </c>
    </row>
    <row r="6" spans="2:9" ht="20.100000000000001" customHeight="1">
      <c r="B6" s="812" t="s">
        <v>941</v>
      </c>
      <c r="C6" s="829" t="s">
        <v>15</v>
      </c>
      <c r="D6" s="802">
        <v>155</v>
      </c>
      <c r="E6" s="802">
        <v>2043</v>
      </c>
      <c r="F6" s="802">
        <v>1999</v>
      </c>
      <c r="G6" s="802">
        <v>1990</v>
      </c>
      <c r="H6" s="799">
        <v>1989</v>
      </c>
      <c r="I6" s="799">
        <v>1835</v>
      </c>
    </row>
    <row r="7" spans="2:9" ht="20.100000000000001" customHeight="1">
      <c r="B7" s="1418" t="s">
        <v>942</v>
      </c>
      <c r="C7" s="1419">
        <v>1102</v>
      </c>
      <c r="D7" s="1420">
        <v>1093</v>
      </c>
      <c r="E7" s="1420">
        <v>1261</v>
      </c>
      <c r="F7" s="1420">
        <v>1175</v>
      </c>
      <c r="G7" s="1420">
        <v>1240</v>
      </c>
      <c r="H7" s="1420">
        <v>1243</v>
      </c>
      <c r="I7" s="1420">
        <v>1033</v>
      </c>
    </row>
    <row r="8" spans="2:9" ht="12" customHeight="1"/>
    <row r="9" spans="2:9" s="906" customFormat="1" ht="14.1" customHeight="1">
      <c r="B9" s="1421" t="s">
        <v>943</v>
      </c>
      <c r="C9" s="786"/>
      <c r="D9" s="786"/>
      <c r="E9" s="786"/>
      <c r="F9" s="786"/>
      <c r="G9" s="786"/>
      <c r="H9" s="786"/>
      <c r="I9" s="786"/>
    </row>
    <row r="10" spans="2:9" ht="14.1" customHeight="1">
      <c r="B10" s="1422" t="s">
        <v>944</v>
      </c>
      <c r="C10" s="1423"/>
      <c r="D10" s="1423"/>
    </row>
  </sheetData>
  <mergeCells count="1">
    <mergeCell ref="B2:I2"/>
  </mergeCells>
  <pageMargins left="0.75" right="0.75" top="1" bottom="1" header="0.5" footer="0.5"/>
  <pageSetup paperSize="9" scale="72" orientation="portrait"/>
  <drawing r:id="rId1"/>
</worksheet>
</file>

<file path=xl/worksheets/sheet68.xml><?xml version="1.0" encoding="utf-8"?>
<worksheet xmlns="http://schemas.openxmlformats.org/spreadsheetml/2006/main" xmlns:r="http://schemas.openxmlformats.org/officeDocument/2006/relationships">
  <sheetPr>
    <tabColor rgb="FF00976D"/>
  </sheetPr>
  <dimension ref="B2:I12"/>
  <sheetViews>
    <sheetView showGridLines="0" zoomScale="150" zoomScaleNormal="150" zoomScalePageLayoutView="150" workbookViewId="0">
      <selection activeCell="I4" sqref="I4:I6"/>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9" ht="20.100000000000001" customHeight="1">
      <c r="B2" s="1496" t="s">
        <v>945</v>
      </c>
      <c r="C2" s="1496"/>
      <c r="D2" s="1496"/>
      <c r="E2" s="1496"/>
      <c r="F2" s="1496"/>
      <c r="G2" s="1496"/>
      <c r="H2" s="1496"/>
      <c r="I2" s="1496"/>
    </row>
    <row r="4" spans="2:9" ht="20.100000000000001" customHeight="1">
      <c r="B4" s="430" t="s">
        <v>893</v>
      </c>
      <c r="C4" s="431">
        <v>2016</v>
      </c>
      <c r="D4" s="431">
        <v>2015</v>
      </c>
      <c r="E4" s="429">
        <v>2014</v>
      </c>
      <c r="F4" s="429">
        <v>2013</v>
      </c>
      <c r="G4" s="428">
        <v>2012</v>
      </c>
      <c r="H4" s="428">
        <v>2011</v>
      </c>
      <c r="I4" s="428">
        <v>2010</v>
      </c>
    </row>
    <row r="5" spans="2:9" ht="20.100000000000001" customHeight="1">
      <c r="B5" s="812" t="s">
        <v>42</v>
      </c>
      <c r="C5" s="852">
        <v>0.15</v>
      </c>
      <c r="D5" s="1410">
        <v>0.14000000000000001</v>
      </c>
      <c r="E5" s="1410">
        <v>0.14000000000000001</v>
      </c>
      <c r="F5" s="1410">
        <v>0.15</v>
      </c>
      <c r="G5" s="1411">
        <v>0.16</v>
      </c>
      <c r="H5" s="1412">
        <v>0.15</v>
      </c>
      <c r="I5" s="1412">
        <v>0.15</v>
      </c>
    </row>
    <row r="6" spans="2:9" ht="20.100000000000001" customHeight="1">
      <c r="B6" s="812" t="s">
        <v>43</v>
      </c>
      <c r="C6" s="852">
        <v>0.35</v>
      </c>
      <c r="D6" s="827">
        <v>0.35</v>
      </c>
      <c r="E6" s="827">
        <v>0.35</v>
      </c>
      <c r="F6" s="827">
        <v>0.34</v>
      </c>
      <c r="G6" s="888">
        <v>0.33</v>
      </c>
      <c r="H6" s="780">
        <v>0.33</v>
      </c>
      <c r="I6" s="780">
        <v>0.33</v>
      </c>
    </row>
    <row r="7" spans="2:9" ht="20.100000000000001" customHeight="1">
      <c r="B7" s="812" t="s">
        <v>44</v>
      </c>
      <c r="C7" s="852">
        <v>0.25</v>
      </c>
      <c r="D7" s="827">
        <v>0.26</v>
      </c>
      <c r="E7" s="827">
        <v>0.24</v>
      </c>
      <c r="F7" s="827">
        <v>0.24</v>
      </c>
      <c r="G7" s="888">
        <v>0.24</v>
      </c>
      <c r="H7" s="780">
        <v>0.28000000000000003</v>
      </c>
      <c r="I7" s="780">
        <v>0.28999999999999998</v>
      </c>
    </row>
    <row r="8" spans="2:9" ht="20.100000000000001" customHeight="1">
      <c r="B8" s="814" t="s">
        <v>46</v>
      </c>
      <c r="C8" s="1413">
        <v>0.25</v>
      </c>
      <c r="D8" s="340">
        <v>0.25</v>
      </c>
      <c r="E8" s="340">
        <v>0.27</v>
      </c>
      <c r="F8" s="340">
        <v>0.27</v>
      </c>
      <c r="G8" s="1414">
        <v>0.27</v>
      </c>
      <c r="H8" s="781">
        <v>0.24</v>
      </c>
      <c r="I8" s="781">
        <v>0.23</v>
      </c>
    </row>
    <row r="9" spans="2:9" ht="20.100000000000001" customHeight="1">
      <c r="B9" s="1396" t="s">
        <v>38</v>
      </c>
      <c r="C9" s="1415">
        <v>1</v>
      </c>
      <c r="D9" s="1415">
        <v>1</v>
      </c>
      <c r="E9" s="1415">
        <v>1</v>
      </c>
      <c r="F9" s="1415">
        <v>1</v>
      </c>
      <c r="G9" s="1415">
        <v>1</v>
      </c>
      <c r="H9" s="1416">
        <v>1</v>
      </c>
      <c r="I9" s="1416">
        <v>1</v>
      </c>
    </row>
    <row r="10" spans="2:9" ht="14.1" customHeight="1"/>
    <row r="11" spans="2:9" ht="15" customHeight="1">
      <c r="B11" s="1499" t="s">
        <v>946</v>
      </c>
      <c r="C11" s="1499"/>
      <c r="D11" s="1499"/>
      <c r="E11" s="1499"/>
      <c r="F11" s="1499"/>
      <c r="G11" s="1499"/>
      <c r="H11" s="1499"/>
      <c r="I11" s="1499"/>
    </row>
    <row r="12" spans="2:9" ht="24.75" customHeight="1">
      <c r="B12" s="1514"/>
      <c r="C12" s="1514"/>
      <c r="D12" s="1514"/>
      <c r="E12" s="1514"/>
      <c r="F12" s="1514"/>
      <c r="G12" s="1514"/>
      <c r="H12" s="1514"/>
      <c r="I12" s="1156"/>
    </row>
  </sheetData>
  <mergeCells count="3">
    <mergeCell ref="B2:I2"/>
    <mergeCell ref="B11:I11"/>
    <mergeCell ref="B12:H12"/>
  </mergeCells>
  <pageMargins left="0.75" right="0.75" top="1" bottom="1" header="0.5" footer="0.5"/>
  <pageSetup paperSize="9" scale="72" orientation="portrait"/>
  <drawing r:id="rId1"/>
</worksheet>
</file>

<file path=xl/worksheets/sheet69.xml><?xml version="1.0" encoding="utf-8"?>
<worksheet xmlns="http://schemas.openxmlformats.org/spreadsheetml/2006/main" xmlns:r="http://schemas.openxmlformats.org/officeDocument/2006/relationships">
  <sheetPr>
    <tabColor rgb="FF00976D"/>
  </sheetPr>
  <dimension ref="A2:I20"/>
  <sheetViews>
    <sheetView showGridLines="0" zoomScale="150" zoomScaleNormal="150" zoomScalePageLayoutView="150" workbookViewId="0">
      <selection activeCell="I4" sqref="I4:I6"/>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1:9" ht="20.100000000000001" customHeight="1">
      <c r="A2" s="1424"/>
      <c r="B2" s="1496" t="s">
        <v>947</v>
      </c>
      <c r="C2" s="1496"/>
      <c r="D2" s="1496"/>
      <c r="E2" s="1496"/>
      <c r="F2" s="1496"/>
      <c r="G2" s="1496"/>
      <c r="H2" s="1496"/>
      <c r="I2" s="1496"/>
    </row>
    <row r="4" spans="1:9" ht="20.100000000000001" customHeight="1">
      <c r="B4" s="430" t="s">
        <v>893</v>
      </c>
      <c r="C4" s="431">
        <v>2016</v>
      </c>
      <c r="D4" s="431">
        <v>2015</v>
      </c>
      <c r="E4" s="429">
        <v>2014</v>
      </c>
      <c r="F4" s="429">
        <v>2013</v>
      </c>
      <c r="G4" s="428">
        <v>2012</v>
      </c>
      <c r="H4" s="428">
        <v>2011</v>
      </c>
      <c r="I4" s="428">
        <v>2010</v>
      </c>
    </row>
    <row r="5" spans="1:9" ht="20.100000000000001" customHeight="1">
      <c r="B5" s="812" t="s">
        <v>948</v>
      </c>
      <c r="C5" s="852">
        <v>0.8</v>
      </c>
      <c r="D5" s="1410">
        <v>0.77</v>
      </c>
      <c r="E5" s="1410">
        <v>0.57999999999999996</v>
      </c>
      <c r="F5" s="1410">
        <v>0.57999999999999996</v>
      </c>
      <c r="G5" s="1425">
        <v>0.56000000000000005</v>
      </c>
      <c r="H5" s="1412">
        <v>0.44</v>
      </c>
      <c r="I5" s="1412">
        <v>0.42</v>
      </c>
    </row>
    <row r="6" spans="1:9" ht="20.100000000000001" customHeight="1">
      <c r="B6" s="812" t="s">
        <v>949</v>
      </c>
      <c r="C6" s="942" t="s">
        <v>15</v>
      </c>
      <c r="D6" s="828" t="s">
        <v>15</v>
      </c>
      <c r="E6" s="828" t="s">
        <v>15</v>
      </c>
      <c r="F6" s="828" t="s">
        <v>15</v>
      </c>
      <c r="G6" s="807" t="s">
        <v>15</v>
      </c>
      <c r="H6" s="780">
        <v>0.22</v>
      </c>
      <c r="I6" s="780">
        <v>0.27</v>
      </c>
    </row>
    <row r="7" spans="1:9" ht="20.100000000000001" customHeight="1">
      <c r="B7" s="812" t="s">
        <v>950</v>
      </c>
      <c r="C7" s="852" t="s">
        <v>15</v>
      </c>
      <c r="D7" s="827">
        <v>0.03</v>
      </c>
      <c r="E7" s="827">
        <v>0.26</v>
      </c>
      <c r="F7" s="827">
        <v>0.27</v>
      </c>
      <c r="G7" s="1426">
        <v>0.27</v>
      </c>
      <c r="H7" s="780">
        <v>0.21</v>
      </c>
      <c r="I7" s="780">
        <v>0.2</v>
      </c>
    </row>
    <row r="8" spans="1:9" ht="20.100000000000001" customHeight="1">
      <c r="B8" s="814" t="s">
        <v>951</v>
      </c>
      <c r="C8" s="1427">
        <v>0.2</v>
      </c>
      <c r="D8" s="340">
        <v>0.2</v>
      </c>
      <c r="E8" s="340">
        <v>0.16</v>
      </c>
      <c r="F8" s="340">
        <v>0.16</v>
      </c>
      <c r="G8" s="1428">
        <v>0.17</v>
      </c>
      <c r="H8" s="781">
        <v>0.13</v>
      </c>
      <c r="I8" s="781">
        <v>0.11</v>
      </c>
    </row>
    <row r="9" spans="1:9" ht="20.100000000000001" customHeight="1">
      <c r="B9" s="1396" t="s">
        <v>38</v>
      </c>
      <c r="C9" s="1429">
        <v>1</v>
      </c>
      <c r="D9" s="1415">
        <v>1</v>
      </c>
      <c r="E9" s="1415">
        <v>1</v>
      </c>
      <c r="F9" s="1415">
        <v>1</v>
      </c>
      <c r="G9" s="1430">
        <v>1</v>
      </c>
      <c r="H9" s="1416">
        <v>1</v>
      </c>
      <c r="I9" s="1416">
        <v>1</v>
      </c>
    </row>
    <row r="10" spans="1:9" ht="6.95" customHeight="1"/>
    <row r="11" spans="1:9" ht="14.1" customHeight="1">
      <c r="B11" s="786" t="s">
        <v>952</v>
      </c>
      <c r="C11" s="786"/>
      <c r="D11" s="786"/>
      <c r="E11" s="786"/>
      <c r="F11" s="786"/>
      <c r="G11" s="786"/>
      <c r="H11" s="786"/>
      <c r="I11" s="786"/>
    </row>
    <row r="12" spans="1:9" ht="14.1" customHeight="1">
      <c r="B12" s="905" t="s">
        <v>953</v>
      </c>
      <c r="C12" s="905"/>
      <c r="D12" s="905"/>
      <c r="E12" s="905"/>
      <c r="F12" s="905"/>
      <c r="G12" s="905"/>
      <c r="H12" s="905"/>
      <c r="I12" s="905"/>
    </row>
    <row r="13" spans="1:9" ht="14.1" customHeight="1">
      <c r="B13" s="905" t="s">
        <v>954</v>
      </c>
      <c r="C13" s="905"/>
      <c r="D13" s="905"/>
      <c r="E13" s="905"/>
      <c r="F13" s="905"/>
      <c r="G13" s="905"/>
      <c r="H13" s="905"/>
      <c r="I13" s="905"/>
    </row>
    <row r="15" spans="1:9" ht="20.100000000000001" customHeight="1">
      <c r="B15" s="1431"/>
      <c r="C15" s="1431"/>
      <c r="D15" s="1431"/>
      <c r="E15" s="1432"/>
      <c r="F15" s="1432"/>
    </row>
    <row r="16" spans="1:9" ht="20.100000000000001" customHeight="1">
      <c r="E16" s="1433"/>
      <c r="F16" s="1433"/>
    </row>
    <row r="17" spans="5:6" ht="20.100000000000001" customHeight="1">
      <c r="E17" s="1433"/>
      <c r="F17" s="1433"/>
    </row>
    <row r="18" spans="5:6" ht="20.100000000000001" customHeight="1">
      <c r="E18" s="1433"/>
      <c r="F18" s="1433"/>
    </row>
    <row r="19" spans="5:6" ht="20.100000000000001" customHeight="1">
      <c r="E19" s="1433"/>
      <c r="F19" s="1433"/>
    </row>
    <row r="20" spans="5:6" ht="20.100000000000001" customHeight="1">
      <c r="E20" s="1434"/>
      <c r="F20" s="1434"/>
    </row>
  </sheetData>
  <mergeCells count="1">
    <mergeCell ref="B2:I2"/>
  </mergeCells>
  <pageMargins left="0.75" right="0.75" top="1" bottom="1" header="0.5" footer="0.5"/>
  <pageSetup paperSize="9" scale="72" orientation="portrait"/>
  <drawing r:id="rId1"/>
</worksheet>
</file>

<file path=xl/worksheets/sheet7.xml><?xml version="1.0" encoding="utf-8"?>
<worksheet xmlns="http://schemas.openxmlformats.org/spreadsheetml/2006/main" xmlns:r="http://schemas.openxmlformats.org/officeDocument/2006/relationships">
  <sheetPr codeName="Feuil5" enableFormatConditionsCalculation="0">
    <tabColor theme="4"/>
    <pageSetUpPr fitToPage="1"/>
  </sheetPr>
  <dimension ref="B2:AQ27"/>
  <sheetViews>
    <sheetView showGridLines="0" view="pageBreakPreview" zoomScale="150" zoomScaleNormal="150" zoomScalePageLayoutView="150" workbookViewId="0"/>
  </sheetViews>
  <sheetFormatPr defaultColWidth="11" defaultRowHeight="20.100000000000001" customHeight="1"/>
  <cols>
    <col min="1" max="1" width="5.5" customWidth="1"/>
    <col min="2" max="2" width="39.375" customWidth="1"/>
    <col min="3" max="25" width="10.5" customWidth="1"/>
  </cols>
  <sheetData>
    <row r="2" spans="2:43" ht="20.100000000000001" customHeight="1">
      <c r="B2" s="1496" t="str">
        <f>UPPER("Market environment and price realizations")</f>
        <v>MARKET ENVIRONMENT AND PRICE REALIZATIONS</v>
      </c>
      <c r="C2" s="1496"/>
      <c r="D2" s="1496"/>
      <c r="E2" s="1496"/>
      <c r="F2" s="1496"/>
      <c r="G2" s="1496"/>
      <c r="H2" s="1"/>
      <c r="I2" s="1"/>
      <c r="J2" s="1"/>
      <c r="K2" s="1"/>
      <c r="L2" s="1"/>
      <c r="M2" s="1"/>
      <c r="N2" s="1"/>
      <c r="O2" s="1"/>
      <c r="P2" s="1"/>
      <c r="Q2" s="1"/>
      <c r="R2" s="1"/>
      <c r="S2" s="1"/>
      <c r="T2" s="1"/>
      <c r="U2" s="1"/>
      <c r="V2" s="1"/>
      <c r="W2" s="1"/>
      <c r="X2" s="1"/>
      <c r="Y2" s="1"/>
    </row>
    <row r="4" spans="2:43" ht="20.100000000000001" customHeight="1">
      <c r="B4" s="271"/>
      <c r="C4" s="11">
        <v>2016</v>
      </c>
      <c r="D4" s="1505" t="s">
        <v>5</v>
      </c>
      <c r="E4" s="1505"/>
      <c r="F4" s="1505"/>
      <c r="G4" s="1505"/>
      <c r="H4" s="271"/>
      <c r="I4" s="11">
        <v>2015</v>
      </c>
      <c r="J4" s="1505" t="s">
        <v>5</v>
      </c>
      <c r="K4" s="1505"/>
      <c r="L4" s="1505"/>
      <c r="M4" s="1505"/>
      <c r="N4" s="271"/>
      <c r="O4" s="11">
        <v>2014</v>
      </c>
      <c r="P4" s="1505" t="s">
        <v>5</v>
      </c>
      <c r="Q4" s="1505"/>
      <c r="R4" s="1505"/>
      <c r="S4" s="1505"/>
      <c r="T4" s="271"/>
      <c r="Z4" s="271"/>
      <c r="AF4" s="271"/>
    </row>
    <row r="5" spans="2:43" ht="20.100000000000001" customHeight="1">
      <c r="B5" s="3"/>
      <c r="C5" s="3" t="s">
        <v>6</v>
      </c>
      <c r="D5" s="16" t="s">
        <v>7</v>
      </c>
      <c r="E5" s="16" t="s">
        <v>8</v>
      </c>
      <c r="F5" s="16" t="s">
        <v>9</v>
      </c>
      <c r="G5" s="16" t="s">
        <v>10</v>
      </c>
      <c r="H5" s="271"/>
      <c r="I5" s="3" t="s">
        <v>6</v>
      </c>
      <c r="J5" s="16" t="s">
        <v>7</v>
      </c>
      <c r="K5" s="16" t="s">
        <v>8</v>
      </c>
      <c r="L5" s="16" t="s">
        <v>9</v>
      </c>
      <c r="M5" s="16" t="s">
        <v>10</v>
      </c>
      <c r="N5" s="271"/>
      <c r="O5" s="3" t="s">
        <v>6</v>
      </c>
      <c r="P5" s="16" t="s">
        <v>7</v>
      </c>
      <c r="Q5" s="16" t="s">
        <v>8</v>
      </c>
      <c r="R5" s="16" t="s">
        <v>9</v>
      </c>
      <c r="S5" s="16" t="s">
        <v>10</v>
      </c>
      <c r="T5" s="271"/>
      <c r="Z5" s="271"/>
      <c r="AF5" s="271"/>
    </row>
    <row r="6" spans="2:43" ht="20.100000000000001" customHeight="1">
      <c r="B6" s="42" t="s">
        <v>144</v>
      </c>
      <c r="C6" s="129"/>
      <c r="D6" s="139"/>
      <c r="E6" s="139"/>
      <c r="F6" s="139"/>
      <c r="G6" s="153"/>
      <c r="H6" s="271"/>
      <c r="I6" s="129"/>
      <c r="J6" s="139"/>
      <c r="K6" s="139"/>
      <c r="L6" s="139"/>
      <c r="M6" s="542"/>
      <c r="N6" s="271"/>
      <c r="O6" s="129"/>
      <c r="P6" s="139"/>
      <c r="Q6" s="139"/>
      <c r="R6" s="139"/>
      <c r="S6" s="153"/>
      <c r="T6" s="271"/>
      <c r="Z6" s="271"/>
      <c r="AF6" s="271"/>
    </row>
    <row r="7" spans="2:43" ht="20.100000000000001" customHeight="1">
      <c r="B7" s="21" t="s">
        <v>145</v>
      </c>
      <c r="C7" s="194">
        <v>1.107</v>
      </c>
      <c r="D7" s="194">
        <v>1.1020000000000001</v>
      </c>
      <c r="E7" s="194">
        <v>1.1292</v>
      </c>
      <c r="F7" s="194">
        <v>1.1166</v>
      </c>
      <c r="G7" s="518">
        <v>1.0789</v>
      </c>
      <c r="H7" s="596" t="s">
        <v>20</v>
      </c>
      <c r="I7" s="362">
        <v>1.1100000000000001</v>
      </c>
      <c r="J7" s="362">
        <v>1.1299999999999999</v>
      </c>
      <c r="K7" s="362">
        <v>1.1100000000000001</v>
      </c>
      <c r="L7" s="362">
        <v>1.1100000000000001</v>
      </c>
      <c r="M7" s="556">
        <v>1.1000000000000001</v>
      </c>
      <c r="N7" s="596" t="s">
        <v>20</v>
      </c>
      <c r="O7" s="200">
        <v>1.33</v>
      </c>
      <c r="P7" s="200">
        <v>1.37</v>
      </c>
      <c r="Q7" s="200">
        <v>1.37</v>
      </c>
      <c r="R7" s="200">
        <v>1.33</v>
      </c>
      <c r="S7" s="141">
        <v>1.25</v>
      </c>
      <c r="T7" s="271"/>
      <c r="Z7" s="271"/>
      <c r="AF7" s="271"/>
    </row>
    <row r="8" spans="2:43" ht="20.100000000000001" customHeight="1">
      <c r="B8" s="21" t="s">
        <v>146</v>
      </c>
      <c r="C8" s="195">
        <v>43.7</v>
      </c>
      <c r="D8" s="195">
        <v>33.9</v>
      </c>
      <c r="E8" s="195">
        <v>45.6</v>
      </c>
      <c r="F8" s="195">
        <v>45.9</v>
      </c>
      <c r="G8" s="441">
        <v>49.3</v>
      </c>
      <c r="H8" s="271" t="s">
        <v>20</v>
      </c>
      <c r="I8" s="362">
        <v>52.4</v>
      </c>
      <c r="J8" s="362">
        <v>53.9</v>
      </c>
      <c r="K8" s="362">
        <v>61.9</v>
      </c>
      <c r="L8" s="362">
        <v>50.5</v>
      </c>
      <c r="M8" s="556">
        <v>43.8</v>
      </c>
      <c r="N8" s="271" t="s">
        <v>20</v>
      </c>
      <c r="O8" s="145">
        <v>99</v>
      </c>
      <c r="P8" s="145">
        <v>108.2</v>
      </c>
      <c r="Q8" s="145">
        <v>109.7</v>
      </c>
      <c r="R8" s="145">
        <v>101.9</v>
      </c>
      <c r="S8" s="142">
        <v>76.599999999999994</v>
      </c>
      <c r="T8" s="143"/>
      <c r="Z8" s="143"/>
      <c r="AF8" s="271"/>
    </row>
    <row r="9" spans="2:43" ht="20.100000000000001" customHeight="1">
      <c r="B9" s="43" t="s">
        <v>211</v>
      </c>
      <c r="C9" s="330">
        <v>34.1</v>
      </c>
      <c r="D9" s="329">
        <v>35.1</v>
      </c>
      <c r="E9" s="329">
        <v>35</v>
      </c>
      <c r="F9" s="329">
        <v>25.5</v>
      </c>
      <c r="G9" s="330">
        <v>41</v>
      </c>
      <c r="H9" s="271" t="s">
        <v>20</v>
      </c>
      <c r="I9" s="557">
        <v>48.5</v>
      </c>
      <c r="J9" s="558">
        <v>47.1</v>
      </c>
      <c r="K9" s="558">
        <v>54.1</v>
      </c>
      <c r="L9" s="558">
        <v>54.8</v>
      </c>
      <c r="M9" s="559">
        <v>38.1</v>
      </c>
      <c r="N9" s="470" t="s">
        <v>20</v>
      </c>
      <c r="O9" s="491">
        <v>18.7</v>
      </c>
      <c r="P9" s="492">
        <v>6.6</v>
      </c>
      <c r="Q9" s="492">
        <v>10.9</v>
      </c>
      <c r="R9" s="492">
        <v>29.9</v>
      </c>
      <c r="S9" s="493">
        <v>27.6</v>
      </c>
      <c r="T9" s="470"/>
      <c r="Z9" s="143"/>
      <c r="AF9" s="271"/>
    </row>
    <row r="10" spans="2:43" ht="20.100000000000001" customHeight="1">
      <c r="B10" s="147" t="s">
        <v>210</v>
      </c>
      <c r="C10" s="273"/>
      <c r="D10" s="273"/>
      <c r="E10" s="273"/>
      <c r="F10" s="273"/>
      <c r="G10" s="273"/>
      <c r="H10" s="271" t="s">
        <v>20</v>
      </c>
      <c r="I10" s="494"/>
      <c r="J10" s="494"/>
      <c r="K10" s="494"/>
      <c r="L10" s="494"/>
      <c r="M10" s="543"/>
      <c r="N10" s="271" t="s">
        <v>20</v>
      </c>
      <c r="O10" s="494"/>
      <c r="P10" s="494"/>
      <c r="Q10" s="494"/>
      <c r="R10" s="494"/>
      <c r="S10" s="494"/>
      <c r="T10" s="143"/>
      <c r="Z10" s="143"/>
      <c r="AF10" s="271"/>
    </row>
    <row r="11" spans="2:43" ht="20.100000000000001" customHeight="1">
      <c r="B11" s="21" t="s">
        <v>212</v>
      </c>
      <c r="C11" s="196">
        <v>40.299999999999997</v>
      </c>
      <c r="D11" s="195">
        <v>31</v>
      </c>
      <c r="E11" s="195">
        <v>43</v>
      </c>
      <c r="F11" s="195">
        <v>41.4</v>
      </c>
      <c r="G11" s="441">
        <v>46.1</v>
      </c>
      <c r="H11" s="271" t="s">
        <v>20</v>
      </c>
      <c r="I11" s="310">
        <v>47.4</v>
      </c>
      <c r="J11" s="362">
        <v>49.5</v>
      </c>
      <c r="K11" s="362">
        <v>58.2</v>
      </c>
      <c r="L11" s="362">
        <v>44</v>
      </c>
      <c r="M11" s="556">
        <v>38.1</v>
      </c>
      <c r="N11" s="271" t="s">
        <v>20</v>
      </c>
      <c r="O11" s="144">
        <v>89.4</v>
      </c>
      <c r="P11" s="145">
        <v>102.1</v>
      </c>
      <c r="Q11" s="145">
        <v>103</v>
      </c>
      <c r="R11" s="145">
        <v>94</v>
      </c>
      <c r="S11" s="142">
        <v>61.7</v>
      </c>
      <c r="T11" s="143"/>
      <c r="Z11" s="143"/>
      <c r="AF11" s="271"/>
    </row>
    <row r="12" spans="2:43" ht="20.100000000000001" customHeight="1">
      <c r="B12" s="28" t="s">
        <v>147</v>
      </c>
      <c r="C12" s="197">
        <v>3.56</v>
      </c>
      <c r="D12" s="198">
        <v>3.46</v>
      </c>
      <c r="E12" s="198">
        <v>3.43</v>
      </c>
      <c r="F12" s="198">
        <v>3.45</v>
      </c>
      <c r="G12" s="519">
        <v>3.89</v>
      </c>
      <c r="H12" s="149" t="s">
        <v>20</v>
      </c>
      <c r="I12" s="560">
        <v>4.75</v>
      </c>
      <c r="J12" s="561">
        <v>5.38</v>
      </c>
      <c r="K12" s="561">
        <v>4.67</v>
      </c>
      <c r="L12" s="561">
        <v>4.47</v>
      </c>
      <c r="M12" s="562">
        <v>4.45</v>
      </c>
      <c r="N12" s="149" t="s">
        <v>20</v>
      </c>
      <c r="O12" s="203">
        <v>6.57</v>
      </c>
      <c r="P12" s="204">
        <v>7.06</v>
      </c>
      <c r="Q12" s="204">
        <v>6.52</v>
      </c>
      <c r="R12" s="204">
        <v>6.4</v>
      </c>
      <c r="S12" s="150">
        <v>6.29</v>
      </c>
      <c r="T12" s="149"/>
      <c r="Z12" s="149"/>
      <c r="AF12" s="271"/>
    </row>
    <row r="13" spans="2:43" ht="20.100000000000001" customHeight="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row>
    <row r="14" spans="2:43" s="324" customFormat="1" ht="14.1" customHeight="1"/>
    <row r="15" spans="2:43" s="324" customFormat="1" ht="14.1" customHeight="1">
      <c r="C15" s="11">
        <v>2013</v>
      </c>
      <c r="D15" s="1505" t="s">
        <v>5</v>
      </c>
      <c r="E15" s="1505"/>
      <c r="F15" s="1505"/>
      <c r="G15" s="1505"/>
      <c r="I15" s="270">
        <v>2012</v>
      </c>
      <c r="J15" s="1505" t="s">
        <v>5</v>
      </c>
      <c r="K15" s="1505"/>
      <c r="L15" s="1505"/>
      <c r="M15" s="1505"/>
      <c r="O15" s="11">
        <v>2011</v>
      </c>
      <c r="P15" s="1505" t="s">
        <v>5</v>
      </c>
      <c r="Q15" s="1505"/>
      <c r="R15" s="1505"/>
      <c r="S15" s="1505"/>
      <c r="U15" s="652">
        <v>2010</v>
      </c>
      <c r="V15" s="1505" t="s">
        <v>5</v>
      </c>
      <c r="W15" s="1505"/>
      <c r="X15" s="1505"/>
      <c r="Y15" s="1505"/>
    </row>
    <row r="16" spans="2:43" s="324" customFormat="1" ht="14.1" customHeight="1">
      <c r="C16" s="3" t="s">
        <v>6</v>
      </c>
      <c r="D16" s="16" t="s">
        <v>7</v>
      </c>
      <c r="E16" s="16" t="s">
        <v>8</v>
      </c>
      <c r="F16" s="16" t="s">
        <v>9</v>
      </c>
      <c r="G16" s="16" t="s">
        <v>10</v>
      </c>
      <c r="I16" s="3" t="s">
        <v>6</v>
      </c>
      <c r="J16" s="16" t="s">
        <v>7</v>
      </c>
      <c r="K16" s="16" t="s">
        <v>8</v>
      </c>
      <c r="L16" s="16" t="s">
        <v>9</v>
      </c>
      <c r="M16" s="16" t="s">
        <v>10</v>
      </c>
      <c r="O16" s="3" t="s">
        <v>6</v>
      </c>
      <c r="P16" s="16" t="s">
        <v>7</v>
      </c>
      <c r="Q16" s="16" t="s">
        <v>8</v>
      </c>
      <c r="R16" s="16" t="s">
        <v>9</v>
      </c>
      <c r="S16" s="16" t="s">
        <v>10</v>
      </c>
      <c r="U16" s="650" t="s">
        <v>6</v>
      </c>
      <c r="V16" s="651" t="s">
        <v>333</v>
      </c>
      <c r="W16" s="651" t="s">
        <v>334</v>
      </c>
      <c r="X16" s="651" t="s">
        <v>335</v>
      </c>
      <c r="Y16" s="651" t="s">
        <v>336</v>
      </c>
    </row>
    <row r="17" spans="2:25" s="324" customFormat="1" ht="14.1" customHeight="1">
      <c r="B17" s="42" t="s">
        <v>144</v>
      </c>
      <c r="C17" s="138"/>
      <c r="D17" s="139"/>
      <c r="E17" s="139"/>
      <c r="F17" s="139"/>
      <c r="G17" s="140"/>
      <c r="I17" s="138"/>
      <c r="J17" s="139"/>
      <c r="K17" s="139"/>
      <c r="L17" s="139"/>
      <c r="M17" s="140"/>
      <c r="O17" s="138"/>
      <c r="P17" s="139"/>
      <c r="Q17" s="139"/>
      <c r="R17" s="139"/>
      <c r="S17" s="140"/>
      <c r="U17" s="655"/>
      <c r="V17" s="656"/>
      <c r="W17" s="656"/>
      <c r="X17" s="656"/>
      <c r="Y17" s="657"/>
    </row>
    <row r="18" spans="2:25" s="324" customFormat="1" ht="20.100000000000001" customHeight="1">
      <c r="B18" s="21" t="s">
        <v>145</v>
      </c>
      <c r="C18" s="200">
        <v>1.33</v>
      </c>
      <c r="D18" s="200">
        <v>1.32</v>
      </c>
      <c r="E18" s="200">
        <v>1.31</v>
      </c>
      <c r="F18" s="200">
        <v>1.32</v>
      </c>
      <c r="G18" s="141">
        <v>1.36</v>
      </c>
      <c r="I18" s="199">
        <v>1.28</v>
      </c>
      <c r="J18" s="200">
        <v>1.31</v>
      </c>
      <c r="K18" s="200">
        <v>1.28</v>
      </c>
      <c r="L18" s="200">
        <v>1.25</v>
      </c>
      <c r="M18" s="141">
        <v>1.3</v>
      </c>
      <c r="O18" s="205">
        <v>1.39</v>
      </c>
      <c r="P18" s="206">
        <v>1.37</v>
      </c>
      <c r="Q18" s="206">
        <v>1.44</v>
      </c>
      <c r="R18" s="206">
        <v>1.41</v>
      </c>
      <c r="S18" s="207">
        <v>1.35</v>
      </c>
      <c r="U18" s="659">
        <v>1.33</v>
      </c>
      <c r="V18" s="660">
        <v>1.38</v>
      </c>
      <c r="W18" s="660">
        <v>1.27</v>
      </c>
      <c r="X18" s="660">
        <v>1.29</v>
      </c>
      <c r="Y18" s="664">
        <v>1.36</v>
      </c>
    </row>
    <row r="19" spans="2:25" s="324" customFormat="1" ht="20.100000000000001" customHeight="1">
      <c r="B19" s="21" t="s">
        <v>146</v>
      </c>
      <c r="C19" s="145">
        <v>108.7</v>
      </c>
      <c r="D19" s="145">
        <v>112.6</v>
      </c>
      <c r="E19" s="145">
        <v>102.4</v>
      </c>
      <c r="F19" s="145">
        <v>110.3</v>
      </c>
      <c r="G19" s="142">
        <v>109.2</v>
      </c>
      <c r="I19" s="144">
        <v>111.7</v>
      </c>
      <c r="J19" s="145">
        <v>118.6</v>
      </c>
      <c r="K19" s="145">
        <v>108.3</v>
      </c>
      <c r="L19" s="145">
        <v>109.5</v>
      </c>
      <c r="M19" s="142">
        <v>110.1</v>
      </c>
      <c r="O19" s="136">
        <v>111.3</v>
      </c>
      <c r="P19" s="135">
        <v>105.4</v>
      </c>
      <c r="Q19" s="135">
        <v>117</v>
      </c>
      <c r="R19" s="135">
        <v>113.4</v>
      </c>
      <c r="S19" s="146">
        <v>109.3</v>
      </c>
      <c r="U19" s="654">
        <v>79.5</v>
      </c>
      <c r="V19" s="653">
        <v>76.400000000000006</v>
      </c>
      <c r="W19" s="653">
        <v>78.2</v>
      </c>
      <c r="X19" s="653">
        <v>76.900000000000006</v>
      </c>
      <c r="Y19" s="658">
        <v>86.5</v>
      </c>
    </row>
    <row r="20" spans="2:25" s="324" customFormat="1" ht="20.100000000000001" customHeight="1">
      <c r="B20" s="43" t="s">
        <v>181</v>
      </c>
      <c r="C20" s="467">
        <v>17.899999999999999</v>
      </c>
      <c r="D20" s="468">
        <v>26.9</v>
      </c>
      <c r="E20" s="468">
        <v>24.1</v>
      </c>
      <c r="F20" s="468">
        <v>10.6</v>
      </c>
      <c r="G20" s="469">
        <v>10.1</v>
      </c>
      <c r="I20" s="467">
        <v>36</v>
      </c>
      <c r="J20" s="468">
        <v>20.9</v>
      </c>
      <c r="K20" s="468">
        <v>38.200000000000003</v>
      </c>
      <c r="L20" s="468">
        <v>51</v>
      </c>
      <c r="M20" s="469">
        <v>33.9</v>
      </c>
      <c r="O20" s="471">
        <v>17.399999999999999</v>
      </c>
      <c r="P20" s="472">
        <v>24.6</v>
      </c>
      <c r="Q20" s="472">
        <v>16.3</v>
      </c>
      <c r="R20" s="472">
        <v>13.4</v>
      </c>
      <c r="S20" s="473">
        <v>15.1</v>
      </c>
      <c r="U20" s="666">
        <v>27.4</v>
      </c>
      <c r="V20" s="667">
        <v>29.5</v>
      </c>
      <c r="W20" s="667">
        <v>31.2</v>
      </c>
      <c r="X20" s="667">
        <v>16.399999999999999</v>
      </c>
      <c r="Y20" s="668">
        <v>32.299999999999997</v>
      </c>
    </row>
    <row r="21" spans="2:25" s="324" customFormat="1" ht="20.100000000000001" customHeight="1">
      <c r="B21" s="147" t="s">
        <v>171</v>
      </c>
      <c r="C21" s="201"/>
      <c r="D21" s="202"/>
      <c r="E21" s="202"/>
      <c r="F21" s="202"/>
      <c r="G21" s="148"/>
      <c r="I21" s="201"/>
      <c r="J21" s="202"/>
      <c r="K21" s="202"/>
      <c r="L21" s="202"/>
      <c r="M21" s="148"/>
      <c r="O21" s="208" t="s">
        <v>20</v>
      </c>
      <c r="P21" s="208" t="s">
        <v>20</v>
      </c>
      <c r="Q21" s="208" t="s">
        <v>20</v>
      </c>
      <c r="R21" s="208" t="s">
        <v>20</v>
      </c>
      <c r="S21" s="208" t="s">
        <v>20</v>
      </c>
      <c r="U21" s="661" t="s">
        <v>20</v>
      </c>
      <c r="V21" s="661" t="s">
        <v>20</v>
      </c>
      <c r="W21" s="661" t="s">
        <v>20</v>
      </c>
      <c r="X21" s="661" t="s">
        <v>20</v>
      </c>
      <c r="Y21" s="661" t="s">
        <v>20</v>
      </c>
    </row>
    <row r="22" spans="2:25" s="324" customFormat="1" ht="20.100000000000001" customHeight="1">
      <c r="B22" s="21" t="s">
        <v>172</v>
      </c>
      <c r="C22" s="144">
        <v>103.3</v>
      </c>
      <c r="D22" s="145">
        <v>106.7</v>
      </c>
      <c r="E22" s="145">
        <v>96.6</v>
      </c>
      <c r="F22" s="145">
        <v>107.2</v>
      </c>
      <c r="G22" s="142">
        <v>102.5</v>
      </c>
      <c r="I22" s="144">
        <v>107.7</v>
      </c>
      <c r="J22" s="145">
        <v>115.2</v>
      </c>
      <c r="K22" s="145">
        <v>101.6</v>
      </c>
      <c r="L22" s="145">
        <v>107.6</v>
      </c>
      <c r="M22" s="142">
        <v>106.4</v>
      </c>
      <c r="O22" s="136">
        <v>105</v>
      </c>
      <c r="P22" s="135">
        <v>99.5</v>
      </c>
      <c r="Q22" s="135">
        <v>110.6</v>
      </c>
      <c r="R22" s="135">
        <v>106.8</v>
      </c>
      <c r="S22" s="146">
        <v>104.3</v>
      </c>
      <c r="U22" s="654">
        <v>76.3</v>
      </c>
      <c r="V22" s="653">
        <v>74.2</v>
      </c>
      <c r="W22" s="653">
        <v>74.8</v>
      </c>
      <c r="X22" s="653">
        <v>72.8</v>
      </c>
      <c r="Y22" s="658">
        <v>83.7</v>
      </c>
    </row>
    <row r="23" spans="2:25" s="324" customFormat="1" ht="20.100000000000001" customHeight="1">
      <c r="B23" s="28" t="s">
        <v>147</v>
      </c>
      <c r="C23" s="203">
        <v>7.12</v>
      </c>
      <c r="D23" s="204">
        <v>7.31</v>
      </c>
      <c r="E23" s="204">
        <v>6.62</v>
      </c>
      <c r="F23" s="204">
        <v>7.18</v>
      </c>
      <c r="G23" s="150">
        <v>7.36</v>
      </c>
      <c r="I23" s="203">
        <v>6.74</v>
      </c>
      <c r="J23" s="204">
        <v>7.16</v>
      </c>
      <c r="K23" s="204">
        <v>7.1</v>
      </c>
      <c r="L23" s="204">
        <v>6</v>
      </c>
      <c r="M23" s="150">
        <v>6.94</v>
      </c>
      <c r="O23" s="209">
        <v>6.53</v>
      </c>
      <c r="P23" s="210">
        <v>6.19</v>
      </c>
      <c r="Q23" s="210">
        <v>6.6</v>
      </c>
      <c r="R23" s="210">
        <v>6.56</v>
      </c>
      <c r="S23" s="211">
        <v>6.79</v>
      </c>
      <c r="U23" s="662">
        <v>5.15</v>
      </c>
      <c r="V23" s="663">
        <v>5.0599999999999996</v>
      </c>
      <c r="W23" s="663">
        <v>4.82</v>
      </c>
      <c r="X23" s="663">
        <v>5.13</v>
      </c>
      <c r="Y23" s="665">
        <v>5.62</v>
      </c>
    </row>
    <row r="24" spans="2:25" s="324" customFormat="1" ht="20.100000000000001" customHeight="1"/>
    <row r="25" spans="2:25" s="326" customFormat="1" ht="20.100000000000001" customHeight="1">
      <c r="B25" s="326" t="s">
        <v>209</v>
      </c>
    </row>
    <row r="26" spans="2:25" s="326" customFormat="1" ht="20.100000000000001" customHeight="1">
      <c r="B26" s="579" t="s">
        <v>293</v>
      </c>
    </row>
    <row r="27" spans="2:25" s="326" customFormat="1" ht="14.1" customHeight="1">
      <c r="B27" s="326" t="s">
        <v>213</v>
      </c>
    </row>
  </sheetData>
  <mergeCells count="8">
    <mergeCell ref="V15:Y15"/>
    <mergeCell ref="D15:G15"/>
    <mergeCell ref="B2:G2"/>
    <mergeCell ref="D4:G4"/>
    <mergeCell ref="J4:M4"/>
    <mergeCell ref="P4:S4"/>
    <mergeCell ref="P15:S15"/>
    <mergeCell ref="J15:M15"/>
  </mergeCells>
  <pageMargins left="0" right="0" top="0" bottom="0" header="0" footer="0"/>
  <pageSetup paperSize="9" scale="46" orientation="landscape" r:id="rId1"/>
  <drawing r:id="rId2"/>
</worksheet>
</file>

<file path=xl/worksheets/sheet70.xml><?xml version="1.0" encoding="utf-8"?>
<worksheet xmlns="http://schemas.openxmlformats.org/spreadsheetml/2006/main" xmlns:r="http://schemas.openxmlformats.org/officeDocument/2006/relationships">
  <sheetPr enableFormatConditionsCalculation="0">
    <tabColor rgb="FF8C2365"/>
    <pageSetUpPr fitToPage="1"/>
  </sheetPr>
  <dimension ref="B2:H15"/>
  <sheetViews>
    <sheetView showGridLines="0" zoomScale="150" zoomScaleNormal="150" zoomScalePageLayoutView="150" workbookViewId="0">
      <selection activeCell="B5" sqref="B5:G10"/>
    </sheetView>
  </sheetViews>
  <sheetFormatPr defaultColWidth="10.875" defaultRowHeight="20.100000000000001" customHeight="1"/>
  <cols>
    <col min="1" max="1" width="5.5" style="410" customWidth="1"/>
    <col min="2" max="2" width="39.375" style="410" customWidth="1"/>
    <col min="3" max="3" width="10.875" style="484" customWidth="1"/>
    <col min="4" max="4" width="10.875" style="410" customWidth="1"/>
    <col min="5" max="16384" width="10.875" style="410"/>
  </cols>
  <sheetData>
    <row r="2" spans="2:8" ht="20.100000000000001" customHeight="1">
      <c r="B2" s="1496" t="s">
        <v>199</v>
      </c>
      <c r="C2" s="1496"/>
      <c r="D2" s="1496"/>
      <c r="E2" s="1496"/>
      <c r="F2" s="1496"/>
      <c r="G2" s="1496"/>
    </row>
    <row r="3" spans="2:8" ht="20.100000000000001" customHeight="1">
      <c r="B3" s="421"/>
      <c r="C3" s="421"/>
      <c r="D3" s="421"/>
    </row>
    <row r="4" spans="2:8" ht="20.100000000000001" customHeight="1">
      <c r="B4" s="420" t="s">
        <v>14</v>
      </c>
      <c r="C4" s="422">
        <v>2016</v>
      </c>
      <c r="D4" s="422">
        <v>2015</v>
      </c>
      <c r="E4" s="419">
        <v>2014</v>
      </c>
      <c r="F4" s="419">
        <v>2013</v>
      </c>
      <c r="G4" s="418">
        <v>2012</v>
      </c>
      <c r="H4" s="418">
        <v>2011</v>
      </c>
    </row>
    <row r="5" spans="2:8" ht="20.100000000000001" customHeight="1">
      <c r="B5" s="21" t="s">
        <v>261</v>
      </c>
      <c r="C5" s="346">
        <v>1818</v>
      </c>
      <c r="D5" s="417">
        <v>2098</v>
      </c>
      <c r="E5" s="417">
        <v>1709</v>
      </c>
      <c r="F5" s="417">
        <v>2152</v>
      </c>
      <c r="G5" s="416">
        <v>1740</v>
      </c>
      <c r="H5" s="416">
        <v>1671</v>
      </c>
    </row>
    <row r="6" spans="2:8" ht="20.100000000000001" customHeight="1">
      <c r="B6" s="21" t="s">
        <v>237</v>
      </c>
      <c r="C6" s="346">
        <v>1586</v>
      </c>
      <c r="D6" s="252">
        <v>1699</v>
      </c>
      <c r="E6" s="252">
        <v>1254</v>
      </c>
      <c r="F6" s="252">
        <v>1554</v>
      </c>
      <c r="G6" s="75">
        <v>1069</v>
      </c>
      <c r="H6" s="75">
        <v>1147</v>
      </c>
    </row>
    <row r="7" spans="2:8" ht="20.100000000000001" customHeight="1">
      <c r="B7" s="21" t="s">
        <v>239</v>
      </c>
      <c r="C7" s="346">
        <v>2506</v>
      </c>
      <c r="D7" s="252">
        <v>1841</v>
      </c>
      <c r="E7" s="252">
        <v>1818</v>
      </c>
      <c r="F7" s="252">
        <v>1814</v>
      </c>
      <c r="G7" s="75">
        <v>1671</v>
      </c>
      <c r="H7" s="75">
        <v>2553</v>
      </c>
    </row>
    <row r="8" spans="2:8" ht="20.100000000000001" customHeight="1">
      <c r="B8" s="21" t="s">
        <v>240</v>
      </c>
      <c r="C8" s="346">
        <v>1432</v>
      </c>
      <c r="D8" s="252">
        <v>1569</v>
      </c>
      <c r="E8" s="252">
        <v>1424</v>
      </c>
      <c r="F8" s="252">
        <v>1579</v>
      </c>
      <c r="G8" s="75">
        <v>1507</v>
      </c>
      <c r="H8" s="75">
        <v>1239</v>
      </c>
    </row>
    <row r="9" spans="2:8" ht="20.100000000000001" customHeight="1">
      <c r="B9" s="21" t="s">
        <v>198</v>
      </c>
      <c r="C9" s="346">
        <v>446</v>
      </c>
      <c r="D9" s="24">
        <v>856</v>
      </c>
      <c r="E9" s="24">
        <v>163</v>
      </c>
      <c r="F9" s="24">
        <v>186</v>
      </c>
      <c r="G9" s="24">
        <v>196</v>
      </c>
      <c r="H9" s="24">
        <v>2721</v>
      </c>
    </row>
    <row r="10" spans="2:8" s="538" customFormat="1" ht="20.100000000000001" customHeight="1">
      <c r="B10" s="415" t="s">
        <v>197</v>
      </c>
      <c r="C10" s="414">
        <v>1623</v>
      </c>
      <c r="D10" s="413">
        <v>2323</v>
      </c>
      <c r="E10" s="413">
        <v>2721</v>
      </c>
      <c r="F10" s="413">
        <v>2557</v>
      </c>
      <c r="G10" s="412">
        <v>1456</v>
      </c>
      <c r="H10" s="412">
        <v>753</v>
      </c>
    </row>
    <row r="12" spans="2:8" ht="20.100000000000001" customHeight="1">
      <c r="B12" s="411" t="s">
        <v>263</v>
      </c>
      <c r="C12" s="411"/>
      <c r="D12" s="411"/>
    </row>
    <row r="13" spans="2:8" ht="15" customHeight="1">
      <c r="B13" s="1499" t="s">
        <v>243</v>
      </c>
      <c r="C13" s="1499"/>
      <c r="D13" s="1499"/>
      <c r="E13" s="1499"/>
      <c r="F13" s="1499"/>
      <c r="G13" s="1499"/>
    </row>
    <row r="14" spans="2:8" ht="15.75">
      <c r="B14" s="1565" t="s">
        <v>242</v>
      </c>
      <c r="C14" s="1565"/>
      <c r="D14" s="1565"/>
      <c r="E14" s="1565"/>
      <c r="F14" s="1565"/>
      <c r="G14" s="1565"/>
    </row>
    <row r="15" spans="2:8" ht="20.100000000000001" customHeight="1">
      <c r="B15" s="1499"/>
      <c r="C15" s="1499"/>
      <c r="D15" s="1499"/>
      <c r="E15" s="1499"/>
      <c r="F15" s="1499"/>
      <c r="G15" s="1499"/>
    </row>
  </sheetData>
  <mergeCells count="4">
    <mergeCell ref="B2:G2"/>
    <mergeCell ref="B13:G13"/>
    <mergeCell ref="B14:G14"/>
    <mergeCell ref="B15:G15"/>
  </mergeCells>
  <pageMargins left="0.74803149606299213" right="0.74803149606299213" top="0.98425196850393704" bottom="0.98425196850393704" header="0.51181102362204722" footer="0.51181102362204722"/>
  <pageSetup paperSize="9" orientation="landscape" r:id="rId1"/>
  <drawing r:id="rId2"/>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sheetPr>
    <tabColor rgb="FF8C2365"/>
  </sheetPr>
  <dimension ref="B2:H11"/>
  <sheetViews>
    <sheetView showGridLines="0" workbookViewId="0">
      <selection activeCell="B5" sqref="B5:G8"/>
    </sheetView>
  </sheetViews>
  <sheetFormatPr defaultColWidth="10.875" defaultRowHeight="20.100000000000001" customHeight="1"/>
  <cols>
    <col min="1" max="1" width="5.5" style="903" customWidth="1"/>
    <col min="2" max="2" width="45.5" style="903" customWidth="1"/>
    <col min="3" max="4" width="10.875" style="903" customWidth="1"/>
    <col min="5" max="16384" width="10.875" style="903"/>
  </cols>
  <sheetData>
    <row r="2" spans="2:8" ht="20.100000000000001" customHeight="1">
      <c r="B2" s="1496" t="str">
        <f>UPPER("﻿Operational highlights")</f>
        <v>﻿OPERATIONAL HIGHLIGHTS</v>
      </c>
      <c r="C2" s="1496"/>
      <c r="D2" s="1496"/>
      <c r="E2" s="1496"/>
      <c r="F2" s="1496"/>
      <c r="G2" s="1496"/>
    </row>
    <row r="4" spans="2:8" ht="20.100000000000001" customHeight="1">
      <c r="B4" s="420" t="s">
        <v>822</v>
      </c>
      <c r="C4" s="422">
        <v>2016</v>
      </c>
      <c r="D4" s="422">
        <v>2015</v>
      </c>
      <c r="E4" s="419">
        <v>2014</v>
      </c>
      <c r="F4" s="419">
        <v>2013</v>
      </c>
      <c r="G4" s="418">
        <v>2012</v>
      </c>
      <c r="H4" s="418">
        <v>2011</v>
      </c>
    </row>
    <row r="5" spans="2:8" ht="20.100000000000001" customHeight="1">
      <c r="B5" s="961" t="s">
        <v>955</v>
      </c>
      <c r="C5" s="1435">
        <v>1793</v>
      </c>
      <c r="D5" s="1435">
        <v>1818</v>
      </c>
      <c r="E5" s="1435">
        <v>1769</v>
      </c>
      <c r="F5" s="1435">
        <v>1749</v>
      </c>
      <c r="G5" s="1435">
        <v>1710</v>
      </c>
      <c r="H5" s="1435">
        <v>1987</v>
      </c>
    </row>
    <row r="6" spans="2:8" ht="20.100000000000001" customHeight="1">
      <c r="B6" s="812" t="s">
        <v>956</v>
      </c>
      <c r="C6" s="829">
        <v>1690</v>
      </c>
      <c r="D6" s="784">
        <v>1538</v>
      </c>
      <c r="E6" s="784">
        <v>1385</v>
      </c>
      <c r="F6" s="784">
        <v>1155</v>
      </c>
      <c r="G6" s="802">
        <v>1161</v>
      </c>
      <c r="H6" s="815">
        <v>1215</v>
      </c>
    </row>
    <row r="7" spans="2:8" ht="20.100000000000001" customHeight="1">
      <c r="B7" s="812" t="s">
        <v>957</v>
      </c>
      <c r="C7" s="829">
        <v>700</v>
      </c>
      <c r="D7" s="784">
        <v>649</v>
      </c>
      <c r="E7" s="784">
        <v>615</v>
      </c>
      <c r="F7" s="784">
        <v>617</v>
      </c>
      <c r="G7" s="802">
        <v>690</v>
      </c>
      <c r="H7" s="815">
        <v>437</v>
      </c>
    </row>
    <row r="8" spans="2:8" ht="20.100000000000001" customHeight="1">
      <c r="B8" s="961" t="s">
        <v>958</v>
      </c>
      <c r="C8" s="1435">
        <v>4183</v>
      </c>
      <c r="D8" s="1435">
        <v>4005</v>
      </c>
      <c r="E8" s="1435">
        <v>3769</v>
      </c>
      <c r="F8" s="1435">
        <v>3521</v>
      </c>
      <c r="G8" s="1435">
        <v>3561</v>
      </c>
      <c r="H8" s="1435">
        <v>3639</v>
      </c>
    </row>
    <row r="10" spans="2:8" ht="20.100000000000001" customHeight="1">
      <c r="B10" s="1560" t="s">
        <v>959</v>
      </c>
      <c r="C10" s="1560"/>
      <c r="D10" s="1560"/>
      <c r="E10" s="1566"/>
      <c r="F10" s="1566"/>
      <c r="G10" s="1566"/>
    </row>
    <row r="11" spans="2:8" ht="20.100000000000001" customHeight="1">
      <c r="B11" s="906" t="s">
        <v>960</v>
      </c>
    </row>
  </sheetData>
  <mergeCells count="2">
    <mergeCell ref="B2:G2"/>
    <mergeCell ref="B10:G10"/>
  </mergeCells>
  <pageMargins left="0.75" right="0.75" top="1" bottom="1" header="0.5" footer="0.5"/>
  <pageSetup paperSize="9" scale="72" orientation="portrait" horizontalDpi="4294967292" verticalDpi="4294967292"/>
  <drawing r:id="rId1"/>
</worksheet>
</file>

<file path=xl/worksheets/sheet72.xml><?xml version="1.0" encoding="utf-8"?>
<worksheet xmlns="http://schemas.openxmlformats.org/spreadsheetml/2006/main" xmlns:r="http://schemas.openxmlformats.org/officeDocument/2006/relationships">
  <sheetPr>
    <tabColor rgb="FF8C2365"/>
  </sheetPr>
  <dimension ref="B2:M44"/>
  <sheetViews>
    <sheetView showGridLines="0" zoomScale="140" zoomScaleNormal="140" zoomScalePageLayoutView="140" workbookViewId="0">
      <selection activeCell="B5" sqref="B5:G8"/>
    </sheetView>
  </sheetViews>
  <sheetFormatPr defaultColWidth="10.875" defaultRowHeight="20.100000000000001" customHeight="1"/>
  <cols>
    <col min="1" max="1" width="5.5" style="903" customWidth="1"/>
    <col min="2" max="2" width="33.125" style="903" customWidth="1"/>
    <col min="3" max="3" width="10" style="903" customWidth="1"/>
    <col min="4" max="4" width="10.875" style="903" customWidth="1"/>
    <col min="5" max="16384" width="10.875" style="903"/>
  </cols>
  <sheetData>
    <row r="2" spans="2:9" ht="20.100000000000001" customHeight="1">
      <c r="B2" s="1496" t="str">
        <f>UPPER("﻿﻿Petroleum product sales (excluding trading and bulk sales)")</f>
        <v>﻿﻿PETROLEUM PRODUCT SALES (EXCLUDING TRADING AND BULK SALES)</v>
      </c>
      <c r="C2" s="1496"/>
      <c r="D2" s="1496"/>
      <c r="E2" s="1496"/>
      <c r="F2" s="1496"/>
      <c r="G2" s="1496"/>
      <c r="H2" s="1496"/>
    </row>
    <row r="3" spans="2:9" ht="20.100000000000001" customHeight="1">
      <c r="B3" s="1567" t="s">
        <v>143</v>
      </c>
      <c r="C3" s="1567"/>
      <c r="D3" s="1567"/>
      <c r="E3" s="1567"/>
      <c r="F3" s="1567"/>
      <c r="G3" s="1567"/>
      <c r="H3" s="1567"/>
    </row>
    <row r="4" spans="2:9" ht="20.100000000000001" customHeight="1">
      <c r="D4" s="903" t="s">
        <v>20</v>
      </c>
    </row>
    <row r="5" spans="2:9" ht="20.100000000000001" customHeight="1">
      <c r="B5" s="420" t="s">
        <v>961</v>
      </c>
      <c r="C5" s="422">
        <v>2016</v>
      </c>
      <c r="D5" s="422">
        <v>2015</v>
      </c>
      <c r="E5" s="419">
        <v>2014</v>
      </c>
      <c r="F5" s="419">
        <v>2013</v>
      </c>
      <c r="G5" s="419">
        <v>2012</v>
      </c>
      <c r="H5" s="422">
        <v>2011</v>
      </c>
      <c r="I5" s="419">
        <v>2010</v>
      </c>
    </row>
    <row r="6" spans="2:9" ht="20.100000000000001" customHeight="1">
      <c r="B6" s="1436" t="s">
        <v>921</v>
      </c>
      <c r="C6" s="1437"/>
      <c r="D6" s="1438"/>
      <c r="E6" s="1438"/>
      <c r="F6" s="1438"/>
      <c r="G6" s="1439"/>
      <c r="H6" s="730"/>
      <c r="I6" s="730"/>
    </row>
    <row r="7" spans="2:9" ht="20.100000000000001" customHeight="1">
      <c r="B7" s="812" t="s">
        <v>962</v>
      </c>
      <c r="C7" s="829">
        <v>541</v>
      </c>
      <c r="D7" s="784">
        <v>541</v>
      </c>
      <c r="E7" s="784">
        <v>547</v>
      </c>
      <c r="F7" s="784">
        <v>575</v>
      </c>
      <c r="G7" s="802">
        <v>566</v>
      </c>
      <c r="H7" s="815">
        <v>574</v>
      </c>
      <c r="I7" s="1388">
        <v>606</v>
      </c>
    </row>
    <row r="8" spans="2:9" ht="20.100000000000001" customHeight="1">
      <c r="B8" s="812" t="s">
        <v>445</v>
      </c>
      <c r="C8" s="829">
        <v>27</v>
      </c>
      <c r="D8" s="784">
        <v>27</v>
      </c>
      <c r="E8" s="784">
        <v>26</v>
      </c>
      <c r="F8" s="784">
        <v>27</v>
      </c>
      <c r="G8" s="802">
        <v>26</v>
      </c>
      <c r="H8" s="815">
        <v>115</v>
      </c>
      <c r="I8" s="1388">
        <v>126</v>
      </c>
    </row>
    <row r="9" spans="2:9" ht="20.100000000000001" customHeight="1">
      <c r="B9" s="812" t="s">
        <v>963</v>
      </c>
      <c r="C9" s="829">
        <v>216</v>
      </c>
      <c r="D9" s="784">
        <v>214</v>
      </c>
      <c r="E9" s="784">
        <v>214</v>
      </c>
      <c r="F9" s="784">
        <v>211</v>
      </c>
      <c r="G9" s="802">
        <v>226</v>
      </c>
      <c r="H9" s="815">
        <v>231</v>
      </c>
      <c r="I9" s="1388">
        <v>240</v>
      </c>
    </row>
    <row r="10" spans="2:9" ht="20.100000000000001" customHeight="1">
      <c r="B10" s="812" t="s">
        <v>964</v>
      </c>
      <c r="C10" s="829">
        <v>192</v>
      </c>
      <c r="D10" s="784">
        <v>192</v>
      </c>
      <c r="E10" s="784">
        <v>195</v>
      </c>
      <c r="F10" s="784">
        <v>205</v>
      </c>
      <c r="G10" s="802">
        <v>207</v>
      </c>
      <c r="H10" s="815">
        <v>214</v>
      </c>
      <c r="I10" s="1388">
        <v>223</v>
      </c>
    </row>
    <row r="11" spans="2:9" ht="20.100000000000001" customHeight="1">
      <c r="B11" s="812" t="s">
        <v>441</v>
      </c>
      <c r="C11" s="829">
        <v>79</v>
      </c>
      <c r="D11" s="784">
        <v>81</v>
      </c>
      <c r="E11" s="784">
        <v>76</v>
      </c>
      <c r="F11" s="784">
        <v>77</v>
      </c>
      <c r="G11" s="802">
        <v>89</v>
      </c>
      <c r="H11" s="815">
        <v>95</v>
      </c>
      <c r="I11" s="1388">
        <v>88</v>
      </c>
    </row>
    <row r="12" spans="2:9" ht="20.100000000000001" customHeight="1">
      <c r="B12" s="812" t="s">
        <v>965</v>
      </c>
      <c r="C12" s="829">
        <v>1</v>
      </c>
      <c r="D12" s="784">
        <v>1</v>
      </c>
      <c r="E12" s="784">
        <v>1</v>
      </c>
      <c r="F12" s="784">
        <v>1</v>
      </c>
      <c r="G12" s="802">
        <v>1</v>
      </c>
      <c r="H12" s="815">
        <v>163</v>
      </c>
      <c r="I12" s="1388">
        <v>265</v>
      </c>
    </row>
    <row r="13" spans="2:9" ht="20.100000000000001" customHeight="1">
      <c r="B13" s="812" t="s">
        <v>966</v>
      </c>
      <c r="C13" s="829"/>
      <c r="D13" s="784" t="s">
        <v>15</v>
      </c>
      <c r="E13" s="784" t="s">
        <v>15</v>
      </c>
      <c r="F13" s="784" t="s">
        <v>15</v>
      </c>
      <c r="G13" s="802" t="s">
        <v>15</v>
      </c>
      <c r="H13" s="815">
        <v>9</v>
      </c>
      <c r="I13" s="1388">
        <v>13</v>
      </c>
    </row>
    <row r="14" spans="2:9" ht="20.100000000000001" customHeight="1">
      <c r="B14" s="814" t="s">
        <v>43</v>
      </c>
      <c r="C14" s="830">
        <v>37</v>
      </c>
      <c r="D14" s="1440">
        <v>36</v>
      </c>
      <c r="E14" s="1440">
        <v>41</v>
      </c>
      <c r="F14" s="1440">
        <v>43</v>
      </c>
      <c r="G14" s="1441">
        <v>45</v>
      </c>
      <c r="H14" s="816">
        <v>54</v>
      </c>
      <c r="I14" s="1390">
        <v>51</v>
      </c>
    </row>
    <row r="15" spans="2:9" ht="20.100000000000001" customHeight="1">
      <c r="B15" s="963" t="s">
        <v>967</v>
      </c>
      <c r="C15" s="962">
        <v>1093</v>
      </c>
      <c r="D15" s="962">
        <v>1092</v>
      </c>
      <c r="E15" s="962">
        <v>1100</v>
      </c>
      <c r="F15" s="962">
        <v>1139</v>
      </c>
      <c r="G15" s="962">
        <v>1160</v>
      </c>
      <c r="H15" s="741">
        <v>1455</v>
      </c>
      <c r="I15" s="989">
        <v>1612</v>
      </c>
    </row>
    <row r="16" spans="2:9" ht="20.100000000000001" customHeight="1">
      <c r="B16" s="42" t="s">
        <v>45</v>
      </c>
      <c r="C16" s="393"/>
      <c r="D16" s="1438"/>
      <c r="E16" s="1438"/>
      <c r="F16" s="1438"/>
      <c r="G16" s="1439"/>
      <c r="H16" s="730"/>
      <c r="I16" s="730"/>
    </row>
    <row r="17" spans="2:9" ht="20.100000000000001" customHeight="1">
      <c r="B17" s="812" t="s">
        <v>968</v>
      </c>
      <c r="C17" s="829">
        <v>119</v>
      </c>
      <c r="D17" s="784">
        <v>118</v>
      </c>
      <c r="E17" s="784">
        <v>108</v>
      </c>
      <c r="F17" s="784">
        <v>56</v>
      </c>
      <c r="G17" s="802">
        <v>56</v>
      </c>
      <c r="H17" s="815">
        <v>56</v>
      </c>
      <c r="I17" s="1388">
        <v>55</v>
      </c>
    </row>
    <row r="18" spans="2:9" ht="20.100000000000001" customHeight="1">
      <c r="B18" s="812" t="s">
        <v>969</v>
      </c>
      <c r="C18" s="829">
        <v>88</v>
      </c>
      <c r="D18" s="784">
        <v>85</v>
      </c>
      <c r="E18" s="784">
        <v>82</v>
      </c>
      <c r="F18" s="784">
        <v>78</v>
      </c>
      <c r="G18" s="802">
        <v>76</v>
      </c>
      <c r="H18" s="815">
        <v>70</v>
      </c>
      <c r="I18" s="1388">
        <v>71</v>
      </c>
    </row>
    <row r="19" spans="2:9" ht="20.100000000000001" customHeight="1">
      <c r="B19" s="812" t="s">
        <v>970</v>
      </c>
      <c r="C19" s="829">
        <v>84</v>
      </c>
      <c r="D19" s="784">
        <v>89</v>
      </c>
      <c r="E19" s="784">
        <v>72</v>
      </c>
      <c r="F19" s="784">
        <v>69</v>
      </c>
      <c r="G19" s="802">
        <v>56</v>
      </c>
      <c r="H19" s="815">
        <v>53</v>
      </c>
      <c r="I19" s="1388">
        <v>48</v>
      </c>
    </row>
    <row r="20" spans="2:9" ht="20.100000000000001" customHeight="1">
      <c r="B20" s="812" t="s">
        <v>971</v>
      </c>
      <c r="C20" s="829">
        <v>87</v>
      </c>
      <c r="D20" s="784">
        <v>87</v>
      </c>
      <c r="E20" s="784">
        <v>73</v>
      </c>
      <c r="F20" s="784">
        <v>69</v>
      </c>
      <c r="G20" s="802">
        <v>66</v>
      </c>
      <c r="H20" s="815">
        <v>69</v>
      </c>
      <c r="I20" s="1388">
        <v>69</v>
      </c>
    </row>
    <row r="21" spans="2:9" ht="20.100000000000001" customHeight="1">
      <c r="B21" s="812" t="s">
        <v>972</v>
      </c>
      <c r="C21" s="829">
        <v>31</v>
      </c>
      <c r="D21" s="784">
        <v>31</v>
      </c>
      <c r="E21" s="784">
        <v>30</v>
      </c>
      <c r="F21" s="784">
        <v>33</v>
      </c>
      <c r="G21" s="802">
        <v>32</v>
      </c>
      <c r="H21" s="815">
        <v>32</v>
      </c>
      <c r="I21" s="1388">
        <v>29</v>
      </c>
    </row>
    <row r="22" spans="2:9" ht="20.100000000000001" customHeight="1">
      <c r="B22" s="814" t="s">
        <v>973</v>
      </c>
      <c r="C22" s="830">
        <v>10</v>
      </c>
      <c r="D22" s="254">
        <v>13</v>
      </c>
      <c r="E22" s="254">
        <v>15</v>
      </c>
      <c r="F22" s="254">
        <v>21</v>
      </c>
      <c r="G22" s="804">
        <v>21</v>
      </c>
      <c r="H22" s="816">
        <v>24</v>
      </c>
      <c r="I22" s="1390">
        <v>20</v>
      </c>
    </row>
    <row r="23" spans="2:9" ht="20.100000000000001" customHeight="1">
      <c r="B23" s="963" t="s">
        <v>862</v>
      </c>
      <c r="C23" s="962">
        <v>419</v>
      </c>
      <c r="D23" s="962">
        <v>423</v>
      </c>
      <c r="E23" s="962">
        <v>380</v>
      </c>
      <c r="F23" s="962">
        <v>326</v>
      </c>
      <c r="G23" s="962">
        <v>307</v>
      </c>
      <c r="H23" s="741">
        <v>304</v>
      </c>
      <c r="I23" s="989">
        <v>292</v>
      </c>
    </row>
    <row r="24" spans="2:9" ht="20.100000000000001" customHeight="1">
      <c r="B24" s="42" t="s">
        <v>459</v>
      </c>
      <c r="C24" s="393"/>
      <c r="D24" s="1438"/>
      <c r="E24" s="1438"/>
      <c r="F24" s="1438"/>
      <c r="G24" s="1439"/>
      <c r="H24" s="730"/>
      <c r="I24" s="730"/>
    </row>
    <row r="25" spans="2:9" ht="20.100000000000001" customHeight="1">
      <c r="B25" s="812" t="s">
        <v>465</v>
      </c>
      <c r="C25" s="829">
        <v>27</v>
      </c>
      <c r="D25" s="784">
        <v>28</v>
      </c>
      <c r="E25" s="784">
        <v>29</v>
      </c>
      <c r="F25" s="784">
        <v>37</v>
      </c>
      <c r="G25" s="802">
        <v>3</v>
      </c>
      <c r="H25" s="815">
        <v>3</v>
      </c>
      <c r="I25" s="1388">
        <v>3</v>
      </c>
    </row>
    <row r="26" spans="2:9" ht="20.100000000000001" customHeight="1">
      <c r="B26" s="812" t="s">
        <v>974</v>
      </c>
      <c r="C26" s="829">
        <v>42</v>
      </c>
      <c r="D26" s="784">
        <v>35</v>
      </c>
      <c r="E26" s="784">
        <v>42</v>
      </c>
      <c r="F26" s="784">
        <v>41</v>
      </c>
      <c r="G26" s="802">
        <v>42</v>
      </c>
      <c r="H26" s="815">
        <v>45</v>
      </c>
      <c r="I26" s="1388">
        <v>41</v>
      </c>
    </row>
    <row r="27" spans="2:9" ht="20.100000000000001" customHeight="1">
      <c r="B27" s="814" t="s">
        <v>975</v>
      </c>
      <c r="C27" s="830">
        <v>7</v>
      </c>
      <c r="D27" s="254">
        <v>7</v>
      </c>
      <c r="E27" s="254">
        <v>7</v>
      </c>
      <c r="F27" s="254">
        <v>8</v>
      </c>
      <c r="G27" s="804">
        <v>8</v>
      </c>
      <c r="H27" s="816">
        <v>8</v>
      </c>
      <c r="I27" s="1390">
        <v>9</v>
      </c>
    </row>
    <row r="28" spans="2:9" ht="20.100000000000001" customHeight="1">
      <c r="B28" s="963" t="s">
        <v>976</v>
      </c>
      <c r="C28" s="962">
        <v>76</v>
      </c>
      <c r="D28" s="962">
        <v>70</v>
      </c>
      <c r="E28" s="962">
        <v>78</v>
      </c>
      <c r="F28" s="962">
        <v>86</v>
      </c>
      <c r="G28" s="962">
        <v>53</v>
      </c>
      <c r="H28" s="741">
        <v>56</v>
      </c>
      <c r="I28" s="989">
        <v>53</v>
      </c>
    </row>
    <row r="29" spans="2:9" ht="20.100000000000001" customHeight="1">
      <c r="B29" s="1442" t="s">
        <v>977</v>
      </c>
      <c r="C29" s="1443"/>
      <c r="D29" s="1444"/>
      <c r="E29" s="1444"/>
      <c r="F29" s="1444"/>
      <c r="G29" s="1445"/>
      <c r="H29" s="1446"/>
      <c r="I29" s="1447"/>
    </row>
    <row r="30" spans="2:9" ht="20.100000000000001" customHeight="1">
      <c r="B30" s="929" t="s">
        <v>978</v>
      </c>
      <c r="C30" s="1448">
        <v>55</v>
      </c>
      <c r="D30" s="730">
        <v>85</v>
      </c>
      <c r="E30" s="730">
        <v>77</v>
      </c>
      <c r="F30" s="730">
        <v>54</v>
      </c>
      <c r="G30" s="730">
        <v>55</v>
      </c>
      <c r="H30" s="730">
        <v>51</v>
      </c>
      <c r="I30" s="730">
        <v>48</v>
      </c>
    </row>
    <row r="31" spans="2:9" ht="20.100000000000001" customHeight="1">
      <c r="B31" s="961" t="s">
        <v>979</v>
      </c>
      <c r="C31" s="962">
        <v>55</v>
      </c>
      <c r="D31" s="962">
        <v>85</v>
      </c>
      <c r="E31" s="962">
        <v>77</v>
      </c>
      <c r="F31" s="962">
        <v>54</v>
      </c>
      <c r="G31" s="962">
        <v>55</v>
      </c>
      <c r="H31" s="741">
        <v>51</v>
      </c>
      <c r="I31" s="989">
        <v>48</v>
      </c>
    </row>
    <row r="32" spans="2:9" ht="20.100000000000001" customHeight="1">
      <c r="B32" s="42" t="s">
        <v>805</v>
      </c>
      <c r="C32" s="1232"/>
      <c r="D32" s="247"/>
      <c r="E32" s="247"/>
      <c r="F32" s="247"/>
      <c r="G32" s="97"/>
      <c r="H32" s="843"/>
      <c r="I32" s="1449"/>
    </row>
    <row r="33" spans="2:13" ht="20.100000000000001" customHeight="1">
      <c r="B33" s="812" t="s">
        <v>980</v>
      </c>
      <c r="C33" s="829">
        <v>125</v>
      </c>
      <c r="D33" s="784">
        <v>124</v>
      </c>
      <c r="E33" s="784">
        <v>107</v>
      </c>
      <c r="F33" s="784">
        <v>118</v>
      </c>
      <c r="G33" s="802">
        <v>108</v>
      </c>
      <c r="H33" s="815">
        <v>93</v>
      </c>
      <c r="I33" s="1388">
        <v>88</v>
      </c>
    </row>
    <row r="34" spans="2:13" ht="20.100000000000001" customHeight="1">
      <c r="B34" s="812" t="s">
        <v>981</v>
      </c>
      <c r="C34" s="829">
        <v>10</v>
      </c>
      <c r="D34" s="247">
        <v>9</v>
      </c>
      <c r="E34" s="247">
        <v>12</v>
      </c>
      <c r="F34" s="247">
        <v>10</v>
      </c>
      <c r="G34" s="97">
        <v>10</v>
      </c>
      <c r="H34" s="843">
        <v>10</v>
      </c>
      <c r="I34" s="1449">
        <v>8</v>
      </c>
    </row>
    <row r="35" spans="2:13" ht="20.100000000000001" customHeight="1">
      <c r="B35" s="814" t="s">
        <v>982</v>
      </c>
      <c r="C35" s="830">
        <v>15</v>
      </c>
      <c r="D35" s="1450">
        <v>15</v>
      </c>
      <c r="E35" s="1450">
        <v>15</v>
      </c>
      <c r="F35" s="1450">
        <v>17</v>
      </c>
      <c r="G35" s="1451">
        <v>17</v>
      </c>
      <c r="H35" s="1452">
        <v>18</v>
      </c>
      <c r="I35" s="1453">
        <v>15</v>
      </c>
    </row>
    <row r="36" spans="2:13" ht="20.100000000000001" customHeight="1">
      <c r="B36" s="963" t="s">
        <v>983</v>
      </c>
      <c r="C36" s="962">
        <v>150</v>
      </c>
      <c r="D36" s="1454">
        <v>148</v>
      </c>
      <c r="E36" s="1454">
        <v>134</v>
      </c>
      <c r="F36" s="1454">
        <v>144</v>
      </c>
      <c r="G36" s="1454">
        <v>135</v>
      </c>
      <c r="H36" s="1455">
        <v>121</v>
      </c>
      <c r="I36" s="1456">
        <v>111</v>
      </c>
    </row>
    <row r="37" spans="2:13" ht="20.100000000000001" customHeight="1">
      <c r="B37" s="1457" t="s">
        <v>984</v>
      </c>
      <c r="C37" s="1458">
        <v>1793</v>
      </c>
      <c r="D37" s="1458">
        <v>1818</v>
      </c>
      <c r="E37" s="1458">
        <v>1769</v>
      </c>
      <c r="F37" s="1458">
        <v>1749</v>
      </c>
      <c r="G37" s="1458">
        <v>1710</v>
      </c>
      <c r="H37" s="1459">
        <v>1987</v>
      </c>
      <c r="I37" s="1460">
        <v>2116</v>
      </c>
      <c r="M37" s="1461"/>
    </row>
    <row r="38" spans="2:13" ht="13.5" customHeight="1"/>
    <row r="39" spans="2:13" ht="20.100000000000001" customHeight="1">
      <c r="B39" s="1514" t="s">
        <v>985</v>
      </c>
      <c r="C39" s="1514"/>
      <c r="D39" s="1514"/>
      <c r="E39" s="1514"/>
      <c r="F39" s="1514"/>
      <c r="G39" s="1514"/>
      <c r="H39" s="1514"/>
    </row>
    <row r="40" spans="2:13" ht="14.25" customHeight="1">
      <c r="B40" s="1552" t="s">
        <v>986</v>
      </c>
      <c r="C40" s="1552"/>
      <c r="D40" s="1552"/>
      <c r="E40" s="1552"/>
      <c r="F40" s="1552"/>
      <c r="G40" s="1552"/>
      <c r="H40" s="1552"/>
    </row>
    <row r="41" spans="2:13" ht="14.25" customHeight="1">
      <c r="B41" s="1556" t="s">
        <v>987</v>
      </c>
      <c r="C41" s="1556"/>
      <c r="D41" s="1556"/>
      <c r="E41" s="1556"/>
      <c r="F41" s="1556"/>
      <c r="G41" s="1556"/>
      <c r="H41" s="1556"/>
      <c r="I41" s="1421"/>
    </row>
    <row r="42" spans="2:13" ht="14.25" customHeight="1">
      <c r="B42" s="1462" t="s">
        <v>988</v>
      </c>
      <c r="C42" s="1462"/>
      <c r="D42" s="1462"/>
      <c r="E42" s="1462"/>
      <c r="F42" s="1462"/>
      <c r="G42" s="1462"/>
      <c r="H42" s="1462"/>
      <c r="I42" s="1462"/>
    </row>
    <row r="43" spans="2:13" ht="14.25" customHeight="1">
      <c r="B43" s="1462" t="s">
        <v>989</v>
      </c>
      <c r="C43" s="1462"/>
      <c r="D43" s="1462"/>
      <c r="E43" s="1462"/>
      <c r="F43" s="1462"/>
      <c r="G43" s="1462"/>
      <c r="H43" s="1462"/>
      <c r="I43" s="1462"/>
    </row>
    <row r="44" spans="2:13" ht="14.25" customHeight="1">
      <c r="B44" s="1462"/>
      <c r="C44" s="1462"/>
      <c r="D44" s="1462"/>
      <c r="E44" s="1462"/>
      <c r="F44" s="1462"/>
      <c r="G44" s="1462"/>
      <c r="H44" s="1462"/>
      <c r="I44" s="1462"/>
    </row>
  </sheetData>
  <mergeCells count="5">
    <mergeCell ref="B2:H2"/>
    <mergeCell ref="B3:H3"/>
    <mergeCell ref="B39:H39"/>
    <mergeCell ref="B40:H40"/>
    <mergeCell ref="B41:H41"/>
  </mergeCells>
  <pageMargins left="0.75" right="0.75" top="1" bottom="1" header="0.5" footer="0.5"/>
  <pageSetup paperSize="9" scale="72" orientation="portrait" horizontalDpi="4294967292" verticalDpi="4294967292"/>
  <drawing r:id="rId1"/>
</worksheet>
</file>

<file path=xl/worksheets/sheet73.xml><?xml version="1.0" encoding="utf-8"?>
<worksheet xmlns="http://schemas.openxmlformats.org/spreadsheetml/2006/main" xmlns:r="http://schemas.openxmlformats.org/officeDocument/2006/relationships">
  <sheetPr>
    <tabColor rgb="FF8C2365"/>
  </sheetPr>
  <dimension ref="B2:I22"/>
  <sheetViews>
    <sheetView showGridLines="0" zoomScale="140" zoomScaleNormal="140" zoomScalePageLayoutView="140" workbookViewId="0">
      <selection activeCell="B5" sqref="B5:G8"/>
    </sheetView>
  </sheetViews>
  <sheetFormatPr defaultColWidth="10.875" defaultRowHeight="20.100000000000001" customHeight="1"/>
  <cols>
    <col min="1" max="1" width="5.5" style="903" customWidth="1"/>
    <col min="2" max="2" width="39.375" style="903" customWidth="1"/>
    <col min="3" max="4" width="10.875" style="903" customWidth="1"/>
    <col min="5" max="16384" width="10.875" style="903"/>
  </cols>
  <sheetData>
    <row r="2" spans="2:8" ht="20.100000000000001" customHeight="1">
      <c r="B2" s="1496" t="str">
        <f>UPPER("﻿﻿Petroleum product sales (excluding trading and bulk sales)")</f>
        <v>﻿﻿PETROLEUM PRODUCT SALES (EXCLUDING TRADING AND BULK SALES)</v>
      </c>
      <c r="C2" s="1496"/>
      <c r="D2" s="1496"/>
      <c r="E2" s="1496"/>
      <c r="F2" s="1496"/>
      <c r="G2" s="1496"/>
      <c r="H2" s="1496"/>
    </row>
    <row r="3" spans="2:8" ht="20.100000000000001" customHeight="1">
      <c r="B3" s="1567" t="s">
        <v>990</v>
      </c>
      <c r="C3" s="1567"/>
      <c r="D3" s="1567"/>
      <c r="E3" s="1567"/>
      <c r="F3" s="1567"/>
      <c r="G3" s="1567"/>
      <c r="H3" s="1567"/>
    </row>
    <row r="5" spans="2:8" ht="20.100000000000001" customHeight="1">
      <c r="B5" s="420" t="s">
        <v>991</v>
      </c>
      <c r="C5" s="422">
        <v>2016</v>
      </c>
      <c r="D5" s="422">
        <v>2015</v>
      </c>
      <c r="E5" s="419">
        <v>2014</v>
      </c>
      <c r="F5" s="419">
        <v>2013</v>
      </c>
      <c r="G5" s="419">
        <v>2012</v>
      </c>
      <c r="H5" s="419">
        <v>2011</v>
      </c>
    </row>
    <row r="6" spans="2:8" ht="20.100000000000001" customHeight="1">
      <c r="B6" s="812" t="s">
        <v>992</v>
      </c>
      <c r="C6" s="1232">
        <v>53</v>
      </c>
      <c r="D6" s="247">
        <v>70</v>
      </c>
      <c r="E6" s="247">
        <v>86</v>
      </c>
      <c r="F6" s="1463">
        <v>88</v>
      </c>
      <c r="G6" s="1463">
        <v>91</v>
      </c>
      <c r="H6" s="1463">
        <v>103</v>
      </c>
    </row>
    <row r="7" spans="2:8" ht="20.100000000000001" customHeight="1">
      <c r="B7" s="812" t="s">
        <v>910</v>
      </c>
      <c r="C7" s="1232">
        <v>330</v>
      </c>
      <c r="D7" s="247">
        <v>332</v>
      </c>
      <c r="E7" s="247">
        <v>312</v>
      </c>
      <c r="F7" s="1463">
        <v>277</v>
      </c>
      <c r="G7" s="1463">
        <v>275</v>
      </c>
      <c r="H7" s="1463">
        <v>327</v>
      </c>
    </row>
    <row r="8" spans="2:8" ht="20.100000000000001" customHeight="1">
      <c r="B8" s="812" t="s">
        <v>993</v>
      </c>
      <c r="C8" s="1232">
        <v>282</v>
      </c>
      <c r="D8" s="247">
        <v>243</v>
      </c>
      <c r="E8" s="247">
        <v>228</v>
      </c>
      <c r="F8" s="1463">
        <v>246</v>
      </c>
      <c r="G8" s="1463">
        <v>215</v>
      </c>
      <c r="H8" s="1463">
        <v>238</v>
      </c>
    </row>
    <row r="9" spans="2:8" ht="20.100000000000001" customHeight="1">
      <c r="B9" s="812" t="s">
        <v>912</v>
      </c>
      <c r="C9" s="1232">
        <v>977</v>
      </c>
      <c r="D9" s="247">
        <v>1018</v>
      </c>
      <c r="E9" s="247">
        <v>995</v>
      </c>
      <c r="F9" s="1463">
        <v>980</v>
      </c>
      <c r="G9" s="1463">
        <v>956</v>
      </c>
      <c r="H9" s="1463">
        <v>1050</v>
      </c>
    </row>
    <row r="10" spans="2:8" ht="20.100000000000001" customHeight="1">
      <c r="B10" s="812" t="s">
        <v>913</v>
      </c>
      <c r="C10" s="1232">
        <v>37</v>
      </c>
      <c r="D10" s="247">
        <v>42</v>
      </c>
      <c r="E10" s="247">
        <v>39</v>
      </c>
      <c r="F10" s="1463">
        <v>45</v>
      </c>
      <c r="G10" s="1463">
        <v>65</v>
      </c>
      <c r="H10" s="1463">
        <v>121</v>
      </c>
    </row>
    <row r="11" spans="2:8" ht="20.100000000000001" customHeight="1">
      <c r="B11" s="812" t="s">
        <v>914</v>
      </c>
      <c r="C11" s="1232">
        <v>38</v>
      </c>
      <c r="D11" s="247">
        <v>39</v>
      </c>
      <c r="E11" s="247">
        <v>37</v>
      </c>
      <c r="F11" s="1463">
        <v>37</v>
      </c>
      <c r="G11" s="1463">
        <v>38</v>
      </c>
      <c r="H11" s="1463">
        <v>40</v>
      </c>
    </row>
    <row r="12" spans="2:8" ht="20.100000000000001" customHeight="1">
      <c r="B12" s="812" t="s">
        <v>994</v>
      </c>
      <c r="C12" s="1232">
        <v>13</v>
      </c>
      <c r="D12" s="247">
        <v>14</v>
      </c>
      <c r="E12" s="247">
        <v>15</v>
      </c>
      <c r="F12" s="1463">
        <v>15</v>
      </c>
      <c r="G12" s="1463">
        <v>15</v>
      </c>
      <c r="H12" s="1463">
        <v>24</v>
      </c>
    </row>
    <row r="13" spans="2:8" ht="20.100000000000001" customHeight="1">
      <c r="B13" s="812" t="s">
        <v>915</v>
      </c>
      <c r="C13" s="1232">
        <v>45</v>
      </c>
      <c r="D13" s="247">
        <v>45</v>
      </c>
      <c r="E13" s="247">
        <v>40</v>
      </c>
      <c r="F13" s="1463">
        <v>45</v>
      </c>
      <c r="G13" s="1463">
        <v>43</v>
      </c>
      <c r="H13" s="1463">
        <v>57</v>
      </c>
    </row>
    <row r="14" spans="2:8" ht="20.100000000000001" customHeight="1">
      <c r="B14" s="1464" t="s">
        <v>916</v>
      </c>
      <c r="C14" s="1465">
        <v>18</v>
      </c>
      <c r="D14" s="1466">
        <v>15</v>
      </c>
      <c r="E14" s="1466">
        <v>17</v>
      </c>
      <c r="F14" s="1466">
        <v>16</v>
      </c>
      <c r="G14" s="1466">
        <v>12</v>
      </c>
      <c r="H14" s="1466">
        <v>27</v>
      </c>
    </row>
    <row r="15" spans="2:8" ht="20.100000000000001" customHeight="1">
      <c r="B15" s="1467" t="s">
        <v>38</v>
      </c>
      <c r="C15" s="1458">
        <v>1793</v>
      </c>
      <c r="D15" s="1458">
        <v>1818</v>
      </c>
      <c r="E15" s="1458">
        <v>1769</v>
      </c>
      <c r="F15" s="1458">
        <v>1749</v>
      </c>
      <c r="G15" s="1458">
        <v>1710</v>
      </c>
      <c r="H15" s="1458">
        <v>1987</v>
      </c>
    </row>
    <row r="17" spans="2:9" ht="17.25" customHeight="1">
      <c r="B17" s="906"/>
      <c r="C17" s="906"/>
      <c r="D17" s="906"/>
      <c r="E17" s="906"/>
      <c r="F17" s="906"/>
      <c r="G17" s="906"/>
      <c r="H17" s="906"/>
    </row>
    <row r="18" spans="2:9" ht="17.25" customHeight="1">
      <c r="B18" s="1568"/>
      <c r="C18" s="1568"/>
      <c r="D18" s="1568"/>
      <c r="E18" s="1569"/>
      <c r="F18" s="1569"/>
      <c r="G18" s="1569"/>
      <c r="H18" s="1569"/>
      <c r="I18" s="1569"/>
    </row>
    <row r="19" spans="2:9" ht="17.25" customHeight="1">
      <c r="B19" s="1462"/>
      <c r="C19" s="1462"/>
      <c r="D19" s="1462"/>
      <c r="E19" s="1462"/>
      <c r="F19" s="1462"/>
      <c r="G19" s="1462"/>
      <c r="H19" s="1462"/>
      <c r="I19" s="1462"/>
    </row>
    <row r="20" spans="2:9" ht="17.25" customHeight="1">
      <c r="B20" s="1462"/>
      <c r="C20" s="1462"/>
      <c r="D20" s="1462"/>
      <c r="E20" s="1462"/>
      <c r="F20" s="1462"/>
      <c r="G20" s="1462"/>
      <c r="H20" s="1462"/>
      <c r="I20" s="1462"/>
    </row>
    <row r="21" spans="2:9" ht="17.25" customHeight="1">
      <c r="B21" s="1462"/>
      <c r="C21" s="1462"/>
      <c r="D21" s="1462"/>
      <c r="E21" s="1462"/>
      <c r="F21" s="1462"/>
      <c r="G21" s="1462"/>
      <c r="H21" s="1462"/>
      <c r="I21" s="1462"/>
    </row>
    <row r="22" spans="2:9" ht="17.25" customHeight="1">
      <c r="B22" s="1462"/>
      <c r="C22" s="1462"/>
      <c r="D22" s="1462"/>
      <c r="E22" s="1462"/>
      <c r="F22" s="1462"/>
      <c r="G22" s="1462"/>
      <c r="H22" s="1462"/>
      <c r="I22" s="1462"/>
    </row>
  </sheetData>
  <mergeCells count="3">
    <mergeCell ref="B2:H2"/>
    <mergeCell ref="B3:H3"/>
    <mergeCell ref="B18:I18"/>
  </mergeCells>
  <pageMargins left="0.75" right="0.75" top="1" bottom="1" header="0.5" footer="0.5"/>
  <pageSetup paperSize="9" scale="72" orientation="portrait" horizontalDpi="4294967292" verticalDpi="4294967292"/>
  <drawing r:id="rId1"/>
</worksheet>
</file>

<file path=xl/worksheets/sheet74.xml><?xml version="1.0" encoding="utf-8"?>
<worksheet xmlns="http://schemas.openxmlformats.org/spreadsheetml/2006/main" xmlns:r="http://schemas.openxmlformats.org/officeDocument/2006/relationships">
  <sheetPr>
    <tabColor rgb="FF8C2365"/>
    <pageSetUpPr fitToPage="1"/>
  </sheetPr>
  <dimension ref="B2:L37"/>
  <sheetViews>
    <sheetView showGridLines="0" zoomScale="140" zoomScaleNormal="140" zoomScalePageLayoutView="140" workbookViewId="0">
      <selection activeCell="B5" sqref="B5:G8"/>
    </sheetView>
  </sheetViews>
  <sheetFormatPr defaultColWidth="10.875" defaultRowHeight="20.100000000000001" customHeight="1"/>
  <cols>
    <col min="1" max="1" width="5.5" style="903" customWidth="1"/>
    <col min="2" max="2" width="26.125" style="903" customWidth="1"/>
    <col min="3" max="4" width="10.875" style="903" customWidth="1"/>
    <col min="5" max="16384" width="10.875" style="903"/>
  </cols>
  <sheetData>
    <row r="2" spans="2:12" ht="20.100000000000001" customHeight="1">
      <c r="B2" s="1496" t="s">
        <v>995</v>
      </c>
      <c r="C2" s="1496"/>
      <c r="D2" s="1496"/>
      <c r="E2" s="1496"/>
      <c r="F2" s="1496"/>
      <c r="G2" s="1496"/>
      <c r="H2" s="1496"/>
      <c r="I2" s="1496"/>
      <c r="J2" s="1496"/>
      <c r="K2" s="1496"/>
      <c r="L2" s="1496"/>
    </row>
    <row r="4" spans="2:12" ht="20.100000000000001" customHeight="1">
      <c r="B4" s="1468" t="s">
        <v>47</v>
      </c>
      <c r="C4" s="422">
        <v>2016</v>
      </c>
      <c r="D4" s="422">
        <v>2015</v>
      </c>
      <c r="E4" s="422">
        <v>2014</v>
      </c>
      <c r="F4" s="422">
        <v>2013</v>
      </c>
      <c r="G4" s="1469">
        <v>2012</v>
      </c>
      <c r="H4" s="1470">
        <v>2011</v>
      </c>
    </row>
    <row r="5" spans="2:12" ht="20.100000000000001" customHeight="1">
      <c r="B5" s="42" t="s">
        <v>921</v>
      </c>
      <c r="C5" s="1437"/>
      <c r="D5" s="1438"/>
      <c r="E5" s="1438"/>
      <c r="F5" s="1438"/>
      <c r="G5" s="1439"/>
      <c r="H5" s="815"/>
    </row>
    <row r="6" spans="2:12" ht="20.100000000000001" customHeight="1">
      <c r="B6" s="812" t="s">
        <v>996</v>
      </c>
      <c r="C6" s="829">
        <v>3593</v>
      </c>
      <c r="D6" s="784">
        <v>3667</v>
      </c>
      <c r="E6" s="784">
        <v>3727</v>
      </c>
      <c r="F6" s="784">
        <v>3813</v>
      </c>
      <c r="G6" s="802">
        <v>3911</v>
      </c>
      <c r="H6" s="815">
        <v>4046</v>
      </c>
      <c r="I6" s="122"/>
    </row>
    <row r="7" spans="2:12" ht="20.100000000000001" customHeight="1">
      <c r="B7" s="812" t="s">
        <v>963</v>
      </c>
      <c r="C7" s="829">
        <v>925</v>
      </c>
      <c r="D7" s="784">
        <v>928</v>
      </c>
      <c r="E7" s="784">
        <v>922</v>
      </c>
      <c r="F7" s="784">
        <v>923</v>
      </c>
      <c r="G7" s="802">
        <v>931</v>
      </c>
      <c r="H7" s="815">
        <v>929</v>
      </c>
      <c r="I7" s="122"/>
    </row>
    <row r="8" spans="2:12" ht="20.100000000000001" customHeight="1">
      <c r="B8" s="812" t="s">
        <v>964</v>
      </c>
      <c r="C8" s="829">
        <v>1188</v>
      </c>
      <c r="D8" s="784">
        <v>1178</v>
      </c>
      <c r="E8" s="784">
        <v>1157</v>
      </c>
      <c r="F8" s="784">
        <v>1122</v>
      </c>
      <c r="G8" s="802">
        <v>1108</v>
      </c>
      <c r="H8" s="815">
        <v>1091</v>
      </c>
      <c r="I8" s="122"/>
      <c r="K8" s="903" t="s">
        <v>20</v>
      </c>
    </row>
    <row r="9" spans="2:12" ht="20.100000000000001" customHeight="1">
      <c r="B9" s="812" t="s">
        <v>441</v>
      </c>
      <c r="C9" s="829">
        <v>2585</v>
      </c>
      <c r="D9" s="784">
        <v>2608</v>
      </c>
      <c r="E9" s="784">
        <v>2749</v>
      </c>
      <c r="F9" s="784">
        <v>3017</v>
      </c>
      <c r="G9" s="802">
        <v>3161</v>
      </c>
      <c r="H9" s="815">
        <v>3355</v>
      </c>
      <c r="I9" s="122"/>
    </row>
    <row r="10" spans="2:12" ht="20.100000000000001" customHeight="1">
      <c r="B10" s="812" t="s">
        <v>997</v>
      </c>
      <c r="C10" s="829">
        <v>18</v>
      </c>
      <c r="D10" s="784">
        <v>10</v>
      </c>
      <c r="E10" s="784">
        <v>2</v>
      </c>
      <c r="F10" s="784" t="s">
        <v>15</v>
      </c>
      <c r="G10" s="815" t="s">
        <v>15</v>
      </c>
      <c r="H10" s="815" t="s">
        <v>15</v>
      </c>
      <c r="I10" s="122"/>
    </row>
    <row r="11" spans="2:12" ht="20.100000000000001" customHeight="1">
      <c r="B11" s="814" t="s">
        <v>998</v>
      </c>
      <c r="C11" s="1471">
        <v>801</v>
      </c>
      <c r="D11" s="254">
        <v>763</v>
      </c>
      <c r="E11" s="254">
        <v>740</v>
      </c>
      <c r="F11" s="254">
        <v>731</v>
      </c>
      <c r="G11" s="804">
        <v>700</v>
      </c>
      <c r="H11" s="816">
        <v>615</v>
      </c>
      <c r="I11" s="122"/>
    </row>
    <row r="12" spans="2:12" ht="20.100000000000001" customHeight="1">
      <c r="B12" s="963" t="s">
        <v>967</v>
      </c>
      <c r="C12" s="1346">
        <v>9110</v>
      </c>
      <c r="D12" s="962">
        <v>9154</v>
      </c>
      <c r="E12" s="962">
        <v>9297</v>
      </c>
      <c r="F12" s="962">
        <v>9606</v>
      </c>
      <c r="G12" s="962">
        <v>9811</v>
      </c>
      <c r="H12" s="741">
        <v>10036</v>
      </c>
      <c r="I12" s="122"/>
    </row>
    <row r="13" spans="2:12" ht="20.100000000000001" customHeight="1">
      <c r="B13" s="42" t="s">
        <v>45</v>
      </c>
      <c r="C13" s="393"/>
      <c r="D13" s="1438"/>
      <c r="E13" s="1438"/>
      <c r="F13" s="1438"/>
      <c r="G13" s="1439"/>
      <c r="H13" s="815"/>
      <c r="I13" s="122"/>
    </row>
    <row r="14" spans="2:12" ht="20.100000000000001" customHeight="1">
      <c r="B14" s="812" t="s">
        <v>968</v>
      </c>
      <c r="C14" s="829">
        <v>687</v>
      </c>
      <c r="D14" s="784">
        <v>673</v>
      </c>
      <c r="E14" s="784">
        <v>653</v>
      </c>
      <c r="F14" s="784">
        <v>585</v>
      </c>
      <c r="G14" s="802">
        <v>490</v>
      </c>
      <c r="H14" s="815">
        <v>470</v>
      </c>
      <c r="I14" s="122"/>
    </row>
    <row r="15" spans="2:12" ht="20.100000000000001" customHeight="1">
      <c r="B15" s="812" t="s">
        <v>969</v>
      </c>
      <c r="C15" s="829">
        <v>1572</v>
      </c>
      <c r="D15" s="784">
        <v>1509</v>
      </c>
      <c r="E15" s="784">
        <v>1502</v>
      </c>
      <c r="F15" s="784">
        <v>1379</v>
      </c>
      <c r="G15" s="802">
        <v>1336</v>
      </c>
      <c r="H15" s="815">
        <v>1293</v>
      </c>
      <c r="I15" s="122"/>
    </row>
    <row r="16" spans="2:12" ht="20.100000000000001" customHeight="1">
      <c r="B16" s="812" t="s">
        <v>970</v>
      </c>
      <c r="C16" s="829">
        <v>901</v>
      </c>
      <c r="D16" s="784">
        <v>882</v>
      </c>
      <c r="E16" s="784">
        <v>866</v>
      </c>
      <c r="F16" s="784">
        <v>845</v>
      </c>
      <c r="G16" s="802">
        <v>841</v>
      </c>
      <c r="H16" s="815">
        <v>836</v>
      </c>
      <c r="I16" s="122"/>
    </row>
    <row r="17" spans="2:9" ht="20.100000000000001" customHeight="1">
      <c r="B17" s="812" t="s">
        <v>971</v>
      </c>
      <c r="C17" s="829">
        <v>585</v>
      </c>
      <c r="D17" s="784">
        <v>592</v>
      </c>
      <c r="E17" s="784">
        <v>587</v>
      </c>
      <c r="F17" s="784">
        <v>578</v>
      </c>
      <c r="G17" s="802">
        <v>588</v>
      </c>
      <c r="H17" s="815">
        <v>528</v>
      </c>
      <c r="I17" s="122"/>
    </row>
    <row r="18" spans="2:9" ht="20.100000000000001" customHeight="1">
      <c r="B18" s="814" t="s">
        <v>972</v>
      </c>
      <c r="C18" s="830">
        <v>422</v>
      </c>
      <c r="D18" s="254">
        <v>402</v>
      </c>
      <c r="E18" s="254">
        <v>383</v>
      </c>
      <c r="F18" s="254">
        <v>339</v>
      </c>
      <c r="G18" s="804">
        <v>346</v>
      </c>
      <c r="H18" s="816">
        <v>337</v>
      </c>
      <c r="I18" s="122"/>
    </row>
    <row r="19" spans="2:9" ht="20.100000000000001" customHeight="1">
      <c r="B19" s="963" t="s">
        <v>862</v>
      </c>
      <c r="C19" s="962">
        <v>4167</v>
      </c>
      <c r="D19" s="962">
        <v>4058</v>
      </c>
      <c r="E19" s="962">
        <v>3991</v>
      </c>
      <c r="F19" s="962">
        <v>3726</v>
      </c>
      <c r="G19" s="962">
        <v>3601</v>
      </c>
      <c r="H19" s="741">
        <v>3464</v>
      </c>
      <c r="I19" s="122"/>
    </row>
    <row r="20" spans="2:9" ht="20.100000000000001" customHeight="1">
      <c r="B20" s="42" t="s">
        <v>459</v>
      </c>
      <c r="C20" s="393"/>
      <c r="D20" s="1438"/>
      <c r="E20" s="1438"/>
      <c r="F20" s="1438"/>
      <c r="G20" s="1439"/>
      <c r="H20" s="815"/>
      <c r="I20" s="122"/>
    </row>
    <row r="21" spans="2:9" ht="20.100000000000001" customHeight="1">
      <c r="B21" s="814" t="s">
        <v>999</v>
      </c>
      <c r="C21" s="830">
        <v>585</v>
      </c>
      <c r="D21" s="254">
        <v>464</v>
      </c>
      <c r="E21" s="254">
        <v>452</v>
      </c>
      <c r="F21" s="254">
        <v>438</v>
      </c>
      <c r="G21" s="804">
        <v>415</v>
      </c>
      <c r="H21" s="816">
        <v>410</v>
      </c>
      <c r="I21" s="122"/>
    </row>
    <row r="22" spans="2:9" ht="20.100000000000001" customHeight="1">
      <c r="B22" s="963" t="s">
        <v>976</v>
      </c>
      <c r="C22" s="962">
        <v>585</v>
      </c>
      <c r="D22" s="962">
        <v>464</v>
      </c>
      <c r="E22" s="962">
        <v>452</v>
      </c>
      <c r="F22" s="962">
        <v>438</v>
      </c>
      <c r="G22" s="962">
        <v>415</v>
      </c>
      <c r="H22" s="741">
        <v>410</v>
      </c>
      <c r="I22" s="122"/>
    </row>
    <row r="23" spans="2:9" ht="20.100000000000001" customHeight="1">
      <c r="B23" s="288" t="s">
        <v>1000</v>
      </c>
      <c r="C23" s="393"/>
      <c r="D23" s="1472"/>
      <c r="E23" s="1472"/>
      <c r="F23" s="1472"/>
      <c r="G23" s="1472"/>
      <c r="H23" s="1472"/>
      <c r="I23" s="122"/>
    </row>
    <row r="24" spans="2:9" ht="20.100000000000001" customHeight="1">
      <c r="B24" s="1473" t="s">
        <v>1001</v>
      </c>
      <c r="C24" s="1448">
        <v>809</v>
      </c>
      <c r="D24" s="731">
        <v>816</v>
      </c>
      <c r="E24" s="731">
        <v>796</v>
      </c>
      <c r="F24" s="731">
        <v>770</v>
      </c>
      <c r="G24" s="731">
        <v>637</v>
      </c>
      <c r="H24" s="731">
        <v>613</v>
      </c>
      <c r="I24" s="122"/>
    </row>
    <row r="25" spans="2:9" ht="20.100000000000001" customHeight="1">
      <c r="B25" s="963" t="s">
        <v>979</v>
      </c>
      <c r="C25" s="962">
        <v>809</v>
      </c>
      <c r="D25" s="962">
        <v>816</v>
      </c>
      <c r="E25" s="962">
        <v>796</v>
      </c>
      <c r="F25" s="962">
        <v>770</v>
      </c>
      <c r="G25" s="962">
        <v>637</v>
      </c>
      <c r="H25" s="741">
        <v>613</v>
      </c>
      <c r="I25" s="122"/>
    </row>
    <row r="26" spans="2:9" ht="20.100000000000001" customHeight="1">
      <c r="B26" s="42" t="s">
        <v>805</v>
      </c>
      <c r="C26" s="393"/>
      <c r="D26" s="1438"/>
      <c r="E26" s="1438"/>
      <c r="F26" s="1438"/>
      <c r="G26" s="1439"/>
      <c r="H26" s="815"/>
      <c r="I26" s="122"/>
    </row>
    <row r="27" spans="2:9" ht="20.100000000000001" customHeight="1">
      <c r="B27" s="812" t="s">
        <v>1002</v>
      </c>
      <c r="C27" s="829">
        <v>1530</v>
      </c>
      <c r="D27" s="784">
        <v>1276</v>
      </c>
      <c r="E27" s="784">
        <v>734</v>
      </c>
      <c r="F27" s="784">
        <v>716</v>
      </c>
      <c r="G27" s="802">
        <v>669</v>
      </c>
      <c r="H27" s="815">
        <v>618</v>
      </c>
      <c r="I27" s="122"/>
    </row>
    <row r="28" spans="2:9" ht="20.100000000000001" customHeight="1">
      <c r="B28" s="812" t="s">
        <v>981</v>
      </c>
      <c r="C28" s="829">
        <v>100</v>
      </c>
      <c r="D28" s="784">
        <v>96</v>
      </c>
      <c r="E28" s="784">
        <v>91</v>
      </c>
      <c r="F28" s="784">
        <v>90</v>
      </c>
      <c r="G28" s="802">
        <v>88</v>
      </c>
      <c r="H28" s="815">
        <v>86</v>
      </c>
      <c r="I28" s="122"/>
    </row>
    <row r="29" spans="2:9" ht="20.100000000000001" customHeight="1">
      <c r="B29" s="814" t="s">
        <v>982</v>
      </c>
      <c r="C29" s="1474">
        <v>160</v>
      </c>
      <c r="D29" s="254">
        <v>159</v>
      </c>
      <c r="E29" s="254">
        <v>208</v>
      </c>
      <c r="F29" s="254">
        <v>205</v>
      </c>
      <c r="G29" s="804">
        <v>204</v>
      </c>
      <c r="H29" s="816">
        <v>207</v>
      </c>
      <c r="I29" s="122"/>
    </row>
    <row r="30" spans="2:9" ht="20.100000000000001" customHeight="1">
      <c r="B30" s="963" t="s">
        <v>983</v>
      </c>
      <c r="C30" s="1346">
        <v>1790</v>
      </c>
      <c r="D30" s="962">
        <v>1531</v>
      </c>
      <c r="E30" s="962">
        <v>1033</v>
      </c>
      <c r="F30" s="962">
        <v>1011</v>
      </c>
      <c r="G30" s="962">
        <v>961</v>
      </c>
      <c r="H30" s="741">
        <v>911</v>
      </c>
      <c r="I30" s="122"/>
    </row>
    <row r="31" spans="2:9" ht="20.100000000000001" customHeight="1">
      <c r="B31" s="961" t="s">
        <v>1003</v>
      </c>
      <c r="C31" s="1346">
        <v>15210</v>
      </c>
      <c r="D31" s="1475">
        <v>15257</v>
      </c>
      <c r="E31" s="1475">
        <v>14829</v>
      </c>
      <c r="F31" s="1475">
        <v>14820</v>
      </c>
      <c r="G31" s="1031">
        <v>14725</v>
      </c>
      <c r="H31" s="1032">
        <v>14819</v>
      </c>
      <c r="I31" s="122"/>
    </row>
    <row r="32" spans="2:9" ht="20.100000000000001" customHeight="1">
      <c r="B32" s="1457" t="s">
        <v>984</v>
      </c>
      <c r="C32" s="1476">
        <v>16461</v>
      </c>
      <c r="D32" s="1477">
        <v>16023</v>
      </c>
      <c r="E32" s="1477">
        <v>15569</v>
      </c>
      <c r="F32" s="1477">
        <v>15551</v>
      </c>
      <c r="G32" s="1458">
        <v>15425</v>
      </c>
      <c r="H32" s="1459">
        <v>15434</v>
      </c>
    </row>
    <row r="33" spans="2:12" ht="14.1" customHeight="1">
      <c r="E33" s="122"/>
    </row>
    <row r="34" spans="2:12" ht="15" customHeight="1">
      <c r="C34" s="906"/>
      <c r="D34" s="906"/>
      <c r="E34" s="906"/>
      <c r="F34" s="906"/>
      <c r="G34" s="906"/>
      <c r="H34" s="906"/>
      <c r="I34" s="906"/>
      <c r="J34" s="906"/>
      <c r="K34" s="906"/>
      <c r="L34" s="906"/>
    </row>
    <row r="35" spans="2:12" ht="15" customHeight="1">
      <c r="B35" s="1462" t="s">
        <v>1004</v>
      </c>
      <c r="C35" s="1462"/>
      <c r="D35" s="1462"/>
      <c r="E35" s="1462"/>
      <c r="F35" s="1462"/>
      <c r="G35" s="1462"/>
      <c r="H35" s="1462"/>
      <c r="I35" s="1462"/>
    </row>
    <row r="36" spans="2:12" ht="15" customHeight="1">
      <c r="B36" s="1462" t="s">
        <v>1005</v>
      </c>
      <c r="C36" s="1462"/>
      <c r="D36" s="1462"/>
      <c r="E36" s="1462"/>
      <c r="F36" s="1462"/>
      <c r="G36" s="1462"/>
      <c r="H36" s="1462"/>
      <c r="I36" s="1462"/>
    </row>
    <row r="37" spans="2:12" ht="15" customHeight="1">
      <c r="B37" s="1462" t="s">
        <v>1006</v>
      </c>
      <c r="C37" s="1478"/>
      <c r="D37" s="1478"/>
      <c r="E37" s="1478"/>
      <c r="F37" s="906"/>
      <c r="G37" s="906"/>
      <c r="H37" s="906"/>
      <c r="I37" s="906"/>
    </row>
  </sheetData>
  <mergeCells count="1">
    <mergeCell ref="B2:L2"/>
  </mergeCells>
  <pageMargins left="0.74803149606299213" right="0.74803149606299213" top="0.98425196850393704" bottom="0.98425196850393704" header="0.51181102362204722" footer="0.51181102362204722"/>
  <pageSetup paperSize="9" scale="62" orientation="landscape" horizontalDpi="4294967292" verticalDpi="4294967292"/>
  <drawing r:id="rId1"/>
</worksheet>
</file>

<file path=xl/worksheets/sheet8.xml><?xml version="1.0" encoding="utf-8"?>
<worksheet xmlns="http://schemas.openxmlformats.org/spreadsheetml/2006/main" xmlns:r="http://schemas.openxmlformats.org/officeDocument/2006/relationships">
  <sheetPr codeName="Feuil7" enableFormatConditionsCalculation="0">
    <tabColor theme="4"/>
    <pageSetUpPr fitToPage="1"/>
  </sheetPr>
  <dimension ref="B2:J30"/>
  <sheetViews>
    <sheetView showGridLines="0" zoomScale="115" zoomScaleNormal="115" zoomScalePageLayoutView="115" workbookViewId="0"/>
  </sheetViews>
  <sheetFormatPr defaultColWidth="11" defaultRowHeight="20.100000000000001" customHeight="1"/>
  <cols>
    <col min="1" max="1" width="5.5" customWidth="1"/>
    <col min="2" max="2" width="59" customWidth="1"/>
    <col min="3" max="3" width="10.5" style="484" customWidth="1"/>
    <col min="4" max="10" width="10.5" customWidth="1"/>
  </cols>
  <sheetData>
    <row r="2" spans="2:10" ht="20.100000000000001" customHeight="1">
      <c r="B2" s="1496" t="str">
        <f>UPPER("Consolidated statement of income")</f>
        <v>CONSOLIDATED STATEMENT OF INCOME</v>
      </c>
      <c r="C2" s="1496"/>
      <c r="D2" s="1496"/>
      <c r="E2" s="1496"/>
      <c r="F2" s="1496"/>
      <c r="G2" s="1496"/>
      <c r="H2" s="1496"/>
      <c r="I2" s="1496"/>
      <c r="J2" s="1496"/>
    </row>
    <row r="4" spans="2:10" ht="20.100000000000001" customHeight="1">
      <c r="B4" s="54" t="s">
        <v>21</v>
      </c>
      <c r="C4" s="10"/>
      <c r="D4" s="10"/>
      <c r="E4" s="25"/>
      <c r="F4" s="25"/>
      <c r="G4" s="25"/>
      <c r="H4" s="25"/>
      <c r="I4" s="25"/>
      <c r="J4" s="25"/>
    </row>
    <row r="5" spans="2:10" ht="20.100000000000001" customHeight="1">
      <c r="B5" s="56" t="s">
        <v>167</v>
      </c>
      <c r="C5" s="45">
        <v>2016</v>
      </c>
      <c r="D5" s="45">
        <v>2015</v>
      </c>
      <c r="E5" s="45">
        <v>2014</v>
      </c>
      <c r="F5" s="45">
        <v>2013</v>
      </c>
      <c r="G5" s="45">
        <v>2012</v>
      </c>
      <c r="H5" s="45">
        <v>2011</v>
      </c>
      <c r="I5" s="669">
        <v>2010</v>
      </c>
    </row>
    <row r="6" spans="2:10" ht="20.100000000000001" customHeight="1">
      <c r="B6" s="48" t="s">
        <v>0</v>
      </c>
      <c r="C6" s="366">
        <v>149743</v>
      </c>
      <c r="D6" s="242">
        <v>165357</v>
      </c>
      <c r="E6" s="242">
        <v>236122</v>
      </c>
      <c r="F6" s="242">
        <v>251725</v>
      </c>
      <c r="G6" s="188">
        <v>257037</v>
      </c>
      <c r="H6" s="188">
        <v>257084</v>
      </c>
      <c r="I6" s="671">
        <v>211146</v>
      </c>
    </row>
    <row r="7" spans="2:10" ht="20.100000000000001" customHeight="1">
      <c r="B7" s="21" t="s">
        <v>22</v>
      </c>
      <c r="C7" s="367">
        <v>-21818</v>
      </c>
      <c r="D7" s="243">
        <v>-21936</v>
      </c>
      <c r="E7" s="243">
        <v>-24104</v>
      </c>
      <c r="F7" s="243">
        <v>-23756</v>
      </c>
      <c r="G7" s="62">
        <v>-22821</v>
      </c>
      <c r="H7" s="62">
        <v>-25254</v>
      </c>
      <c r="I7" s="670">
        <v>-24914</v>
      </c>
      <c r="J7" s="488"/>
    </row>
    <row r="8" spans="2:10" ht="20.100000000000001" customHeight="1">
      <c r="B8" s="46" t="s">
        <v>214</v>
      </c>
      <c r="C8" s="368">
        <f>C6+C7</f>
        <v>127925</v>
      </c>
      <c r="D8" s="244">
        <v>143421</v>
      </c>
      <c r="E8" s="244">
        <v>212018</v>
      </c>
      <c r="F8" s="244">
        <v>227969</v>
      </c>
      <c r="G8" s="274">
        <v>234216</v>
      </c>
      <c r="H8" s="274">
        <v>231830</v>
      </c>
      <c r="I8" s="672">
        <v>186232</v>
      </c>
      <c r="J8" s="488"/>
    </row>
    <row r="9" spans="2:10" ht="20.100000000000001" customHeight="1">
      <c r="B9" s="21" t="s">
        <v>23</v>
      </c>
      <c r="C9" s="367">
        <v>-83377</v>
      </c>
      <c r="D9" s="243">
        <v>-96671</v>
      </c>
      <c r="E9" s="243">
        <v>-152975</v>
      </c>
      <c r="F9" s="243">
        <v>-160849</v>
      </c>
      <c r="G9" s="62">
        <v>-162908</v>
      </c>
      <c r="H9" s="62">
        <v>-158533</v>
      </c>
      <c r="I9" s="670">
        <v>-123518</v>
      </c>
      <c r="J9" s="488"/>
    </row>
    <row r="10" spans="2:10" ht="20.100000000000001" customHeight="1">
      <c r="B10" s="21" t="s">
        <v>24</v>
      </c>
      <c r="C10" s="367">
        <v>-24302</v>
      </c>
      <c r="D10" s="243">
        <v>-24345</v>
      </c>
      <c r="E10" s="243">
        <v>-28349</v>
      </c>
      <c r="F10" s="243">
        <v>-28764</v>
      </c>
      <c r="G10" s="62">
        <v>-29273</v>
      </c>
      <c r="H10" s="62">
        <v>-27549</v>
      </c>
      <c r="I10" s="670">
        <v>-25311</v>
      </c>
      <c r="J10" s="488"/>
    </row>
    <row r="11" spans="2:10" ht="20.100000000000001" customHeight="1">
      <c r="B11" s="21" t="s">
        <v>25</v>
      </c>
      <c r="C11" s="367">
        <v>-1264</v>
      </c>
      <c r="D11" s="243">
        <v>-1991</v>
      </c>
      <c r="E11" s="243">
        <v>-1964</v>
      </c>
      <c r="F11" s="243">
        <v>-2169</v>
      </c>
      <c r="G11" s="62">
        <v>-1857</v>
      </c>
      <c r="H11" s="62">
        <v>-1418</v>
      </c>
      <c r="I11" s="670">
        <v>-1145</v>
      </c>
      <c r="J11" s="488"/>
    </row>
    <row r="12" spans="2:10" ht="20.100000000000001" customHeight="1">
      <c r="B12" s="21" t="s">
        <v>299</v>
      </c>
      <c r="C12" s="367">
        <v>-13523</v>
      </c>
      <c r="D12" s="243">
        <v>-17720</v>
      </c>
      <c r="E12" s="243">
        <v>-19656</v>
      </c>
      <c r="F12" s="243">
        <v>-11994</v>
      </c>
      <c r="G12" s="62">
        <v>-12237</v>
      </c>
      <c r="H12" s="62">
        <v>-10448</v>
      </c>
      <c r="I12" s="670">
        <v>-11164</v>
      </c>
      <c r="J12" s="488"/>
    </row>
    <row r="13" spans="2:10" ht="20.100000000000001" customHeight="1">
      <c r="B13" s="21" t="s">
        <v>26</v>
      </c>
      <c r="C13" s="367">
        <v>1299</v>
      </c>
      <c r="D13" s="243">
        <v>3606</v>
      </c>
      <c r="E13" s="243">
        <v>2577</v>
      </c>
      <c r="F13" s="243">
        <v>2290</v>
      </c>
      <c r="G13" s="62">
        <v>1897</v>
      </c>
      <c r="H13" s="62">
        <v>2975</v>
      </c>
      <c r="I13" s="670">
        <v>2542</v>
      </c>
      <c r="J13" s="488"/>
    </row>
    <row r="14" spans="2:10" ht="20.100000000000001" customHeight="1">
      <c r="B14" s="46" t="s">
        <v>27</v>
      </c>
      <c r="C14" s="368">
        <v>-1027</v>
      </c>
      <c r="D14" s="244">
        <v>-1577</v>
      </c>
      <c r="E14" s="244">
        <v>-954</v>
      </c>
      <c r="F14" s="244">
        <v>-2800</v>
      </c>
      <c r="G14" s="274">
        <v>-1178</v>
      </c>
      <c r="H14" s="274">
        <v>-1738</v>
      </c>
      <c r="I14" s="672">
        <v>-1193</v>
      </c>
      <c r="J14" s="488"/>
    </row>
    <row r="15" spans="2:10" ht="20.100000000000001" customHeight="1">
      <c r="B15" s="21" t="s">
        <v>28</v>
      </c>
      <c r="C15" s="367">
        <v>-1108</v>
      </c>
      <c r="D15" s="243">
        <v>-967</v>
      </c>
      <c r="E15" s="243">
        <v>-748</v>
      </c>
      <c r="F15" s="243">
        <v>-889</v>
      </c>
      <c r="G15" s="62">
        <v>-863</v>
      </c>
      <c r="H15" s="62">
        <v>-992</v>
      </c>
      <c r="I15" s="670">
        <v>-616</v>
      </c>
      <c r="J15" s="488"/>
    </row>
    <row r="16" spans="2:10" ht="20.100000000000001" customHeight="1">
      <c r="B16" s="21" t="s">
        <v>300</v>
      </c>
      <c r="C16" s="367">
        <v>4</v>
      </c>
      <c r="D16" s="243">
        <v>94</v>
      </c>
      <c r="E16" s="243">
        <v>108</v>
      </c>
      <c r="F16" s="243">
        <v>85</v>
      </c>
      <c r="G16" s="62">
        <v>128</v>
      </c>
      <c r="H16" s="62">
        <v>380</v>
      </c>
      <c r="I16" s="670">
        <v>174</v>
      </c>
      <c r="J16" s="488"/>
    </row>
    <row r="17" spans="2:10" ht="20.100000000000001" customHeight="1">
      <c r="B17" s="46" t="s">
        <v>215</v>
      </c>
      <c r="C17" s="368">
        <v>-1104</v>
      </c>
      <c r="D17" s="244">
        <v>-873</v>
      </c>
      <c r="E17" s="244">
        <v>-640</v>
      </c>
      <c r="F17" s="244">
        <v>-804</v>
      </c>
      <c r="G17" s="274">
        <v>-735</v>
      </c>
      <c r="H17" s="274">
        <v>-612</v>
      </c>
      <c r="I17" s="672">
        <v>-442</v>
      </c>
      <c r="J17" s="488"/>
    </row>
    <row r="18" spans="2:10" ht="20.100000000000001" customHeight="1">
      <c r="B18" s="21" t="s">
        <v>29</v>
      </c>
      <c r="C18" s="367">
        <v>971</v>
      </c>
      <c r="D18" s="243">
        <v>882</v>
      </c>
      <c r="E18" s="243">
        <v>821</v>
      </c>
      <c r="F18" s="243">
        <v>696</v>
      </c>
      <c r="G18" s="62">
        <v>717</v>
      </c>
      <c r="H18" s="62">
        <v>848</v>
      </c>
      <c r="I18" s="670">
        <v>586</v>
      </c>
      <c r="J18" s="488"/>
    </row>
    <row r="19" spans="2:10" ht="20.100000000000001" customHeight="1">
      <c r="B19" s="46" t="s">
        <v>30</v>
      </c>
      <c r="C19" s="368">
        <v>-636</v>
      </c>
      <c r="D19" s="244">
        <v>-654</v>
      </c>
      <c r="E19" s="244">
        <v>-676</v>
      </c>
      <c r="F19" s="244">
        <v>-702</v>
      </c>
      <c r="G19" s="274">
        <v>-641</v>
      </c>
      <c r="H19" s="274">
        <v>-597</v>
      </c>
      <c r="I19" s="672">
        <v>-540</v>
      </c>
      <c r="J19" s="488"/>
    </row>
    <row r="20" spans="2:10" ht="20.100000000000001" customHeight="1">
      <c r="B20" s="47" t="s">
        <v>31</v>
      </c>
      <c r="C20" s="369">
        <v>2214</v>
      </c>
      <c r="D20" s="245">
        <v>2361</v>
      </c>
      <c r="E20" s="245">
        <v>2662</v>
      </c>
      <c r="F20" s="245">
        <v>3415</v>
      </c>
      <c r="G20" s="275">
        <v>2582</v>
      </c>
      <c r="H20" s="275">
        <v>2680</v>
      </c>
      <c r="I20" s="673">
        <v>2589</v>
      </c>
      <c r="J20" s="488"/>
    </row>
    <row r="21" spans="2:10" ht="20.100000000000001" customHeight="1">
      <c r="B21" s="47" t="s">
        <v>32</v>
      </c>
      <c r="C21" s="369">
        <v>-970</v>
      </c>
      <c r="D21" s="245">
        <v>-1653</v>
      </c>
      <c r="E21" s="245">
        <v>-8614</v>
      </c>
      <c r="F21" s="245">
        <v>-14767</v>
      </c>
      <c r="G21" s="275">
        <v>-16747</v>
      </c>
      <c r="H21" s="275">
        <v>-19614</v>
      </c>
      <c r="I21" s="673">
        <v>-13583</v>
      </c>
      <c r="J21" s="488"/>
    </row>
    <row r="22" spans="2:10" ht="20.100000000000001" customHeight="1">
      <c r="B22" s="49" t="s">
        <v>33</v>
      </c>
      <c r="C22" s="370">
        <v>6206</v>
      </c>
      <c r="D22" s="246">
        <v>4786</v>
      </c>
      <c r="E22" s="246">
        <v>4250</v>
      </c>
      <c r="F22" s="246">
        <v>11521</v>
      </c>
      <c r="G22" s="276">
        <v>13836</v>
      </c>
      <c r="H22" s="276">
        <v>17824</v>
      </c>
      <c r="I22" s="674">
        <v>15053</v>
      </c>
      <c r="J22" s="488"/>
    </row>
    <row r="23" spans="2:10" ht="20.100000000000001" customHeight="1">
      <c r="B23" s="21" t="s">
        <v>34</v>
      </c>
      <c r="C23" s="367">
        <v>6196</v>
      </c>
      <c r="D23" s="243">
        <v>5087</v>
      </c>
      <c r="E23" s="243">
        <v>4244</v>
      </c>
      <c r="F23" s="243">
        <v>11228</v>
      </c>
      <c r="G23" s="62">
        <v>13648</v>
      </c>
      <c r="H23" s="62">
        <v>17400</v>
      </c>
      <c r="I23" s="670">
        <v>14740</v>
      </c>
      <c r="J23" s="488"/>
    </row>
    <row r="24" spans="2:10" ht="20.100000000000001" customHeight="1">
      <c r="B24" s="46" t="s">
        <v>35</v>
      </c>
      <c r="C24" s="368">
        <v>10</v>
      </c>
      <c r="D24" s="213">
        <v>-301</v>
      </c>
      <c r="E24" s="213">
        <v>6</v>
      </c>
      <c r="F24" s="213">
        <v>293</v>
      </c>
      <c r="G24" s="66">
        <v>188</v>
      </c>
      <c r="H24" s="66">
        <v>424</v>
      </c>
      <c r="I24" s="677">
        <v>313</v>
      </c>
      <c r="J24" s="488"/>
    </row>
    <row r="25" spans="2:10" ht="20.100000000000001" customHeight="1">
      <c r="B25" s="47" t="s">
        <v>155</v>
      </c>
      <c r="C25" s="577">
        <v>2.52</v>
      </c>
      <c r="D25" s="563">
        <v>2.17</v>
      </c>
      <c r="E25" s="563">
        <v>1.87</v>
      </c>
      <c r="F25" s="563">
        <v>4.96</v>
      </c>
      <c r="G25" s="564">
        <v>6.05</v>
      </c>
      <c r="H25" s="564">
        <v>7.74</v>
      </c>
      <c r="I25" s="678">
        <v>6.6</v>
      </c>
      <c r="J25" s="488"/>
    </row>
    <row r="26" spans="2:10" ht="20.100000000000001" customHeight="1">
      <c r="B26" s="47" t="s">
        <v>156</v>
      </c>
      <c r="C26" s="577">
        <v>2.5099999999999998</v>
      </c>
      <c r="D26" s="565">
        <v>2.16</v>
      </c>
      <c r="E26" s="565">
        <v>1.86</v>
      </c>
      <c r="F26" s="565">
        <v>4.9400000000000004</v>
      </c>
      <c r="G26" s="566">
        <v>6.02</v>
      </c>
      <c r="H26" s="566">
        <v>7.71</v>
      </c>
      <c r="I26" s="675">
        <v>6.57</v>
      </c>
      <c r="J26" s="488"/>
    </row>
    <row r="27" spans="2:10" ht="20.100000000000001" customHeight="1">
      <c r="B27" s="49" t="s">
        <v>36</v>
      </c>
      <c r="C27" s="370">
        <v>8287</v>
      </c>
      <c r="D27" s="246">
        <v>10518</v>
      </c>
      <c r="E27" s="246">
        <v>12837</v>
      </c>
      <c r="F27" s="246">
        <v>14292</v>
      </c>
      <c r="G27" s="276">
        <v>15772</v>
      </c>
      <c r="H27" s="276">
        <v>15948</v>
      </c>
      <c r="I27" s="674">
        <v>13674</v>
      </c>
      <c r="J27" s="488"/>
    </row>
    <row r="28" spans="2:10" ht="20.100000000000001" customHeight="1">
      <c r="B28" s="50" t="s">
        <v>157</v>
      </c>
      <c r="C28" s="277">
        <v>3.38</v>
      </c>
      <c r="D28" s="567">
        <v>4.51</v>
      </c>
      <c r="E28" s="567">
        <v>5.63</v>
      </c>
      <c r="F28" s="567">
        <v>6.29</v>
      </c>
      <c r="G28" s="568">
        <v>6.96</v>
      </c>
      <c r="H28" s="568">
        <v>7.07</v>
      </c>
      <c r="I28" s="676">
        <v>6.09</v>
      </c>
      <c r="J28" s="488"/>
    </row>
    <row r="30" spans="2:10" ht="20.100000000000001" customHeight="1">
      <c r="B30" s="1499"/>
      <c r="C30" s="1499"/>
      <c r="D30" s="1499"/>
      <c r="E30" s="1499"/>
      <c r="F30" s="1499"/>
      <c r="G30" s="1499"/>
      <c r="H30" s="1499"/>
      <c r="I30" s="1499"/>
      <c r="J30" s="1499"/>
    </row>
  </sheetData>
  <mergeCells count="2">
    <mergeCell ref="B2:J2"/>
    <mergeCell ref="B30:J30"/>
  </mergeCells>
  <pageMargins left="0.75000000000000011" right="0.75000000000000011" top="1" bottom="1" header="0.5" footer="0.5"/>
  <pageSetup paperSize="9" scale="53" orientation="portrait"/>
  <drawing r:id="rId1"/>
</worksheet>
</file>

<file path=xl/worksheets/sheet9.xml><?xml version="1.0" encoding="utf-8"?>
<worksheet xmlns="http://schemas.openxmlformats.org/spreadsheetml/2006/main" xmlns:r="http://schemas.openxmlformats.org/officeDocument/2006/relationships">
  <sheetPr codeName="Feuil8" enableFormatConditionsCalculation="0">
    <tabColor theme="4"/>
    <pageSetUpPr fitToPage="1"/>
  </sheetPr>
  <dimension ref="B2:I27"/>
  <sheetViews>
    <sheetView showGridLines="0" zoomScale="115" zoomScaleNormal="115" zoomScalePageLayoutView="115" workbookViewId="0"/>
  </sheetViews>
  <sheetFormatPr defaultColWidth="11" defaultRowHeight="20.100000000000001" customHeight="1"/>
  <cols>
    <col min="1" max="1" width="5.5" customWidth="1"/>
    <col min="2" max="2" width="45.625" customWidth="1"/>
    <col min="3" max="3" width="10.5" style="484" customWidth="1"/>
    <col min="4" max="7" width="10.5" customWidth="1"/>
    <col min="8" max="8" width="10.5" style="325" customWidth="1"/>
    <col min="9" max="15" width="10.5" customWidth="1"/>
  </cols>
  <sheetData>
    <row r="2" spans="2:9" ht="20.100000000000001" customHeight="1">
      <c r="B2" s="1496" t="str">
        <f>UPPER("Sales")</f>
        <v>SALES</v>
      </c>
      <c r="C2" s="1496"/>
      <c r="D2" s="1496"/>
      <c r="E2" s="1496"/>
      <c r="F2" s="1496"/>
      <c r="G2" s="1496"/>
      <c r="H2"/>
    </row>
    <row r="3" spans="2:9" ht="20.100000000000001" customHeight="1">
      <c r="B3" s="1"/>
      <c r="C3" s="482"/>
      <c r="D3" s="235"/>
    </row>
    <row r="4" spans="2:9" ht="20.100000000000001" customHeight="1">
      <c r="B4" s="56" t="s">
        <v>14</v>
      </c>
      <c r="C4" s="338">
        <v>2016</v>
      </c>
      <c r="D4" s="51">
        <v>2015</v>
      </c>
      <c r="E4" s="51">
        <v>2014</v>
      </c>
      <c r="F4" s="51">
        <v>2013</v>
      </c>
      <c r="G4" s="51">
        <v>2012</v>
      </c>
      <c r="H4" s="51">
        <v>2011</v>
      </c>
      <c r="I4" s="681">
        <v>2010</v>
      </c>
    </row>
    <row r="5" spans="2:9" ht="20.100000000000001" customHeight="1">
      <c r="B5" s="42" t="s">
        <v>245</v>
      </c>
      <c r="C5" s="349"/>
      <c r="D5" s="247"/>
      <c r="E5" s="247"/>
      <c r="F5" s="247"/>
      <c r="G5" s="97"/>
      <c r="H5" s="21"/>
      <c r="I5" s="679"/>
    </row>
    <row r="6" spans="2:9" ht="20.100000000000001" customHeight="1">
      <c r="B6" s="21" t="s">
        <v>11</v>
      </c>
      <c r="C6" s="346">
        <v>14683</v>
      </c>
      <c r="D6" s="252">
        <v>16840</v>
      </c>
      <c r="E6" s="252">
        <v>23484</v>
      </c>
      <c r="F6" s="252">
        <v>26367</v>
      </c>
      <c r="G6" s="75">
        <v>28449</v>
      </c>
      <c r="H6" s="62">
        <v>30916</v>
      </c>
      <c r="I6" s="682">
        <v>24561</v>
      </c>
    </row>
    <row r="7" spans="2:9" ht="20.100000000000001" customHeight="1">
      <c r="B7" s="21" t="s">
        <v>152</v>
      </c>
      <c r="C7" s="346">
        <v>65632</v>
      </c>
      <c r="D7" s="252">
        <v>70623</v>
      </c>
      <c r="E7" s="252">
        <v>106124</v>
      </c>
      <c r="F7" s="252">
        <v>114483</v>
      </c>
      <c r="G7" s="75">
        <v>117067</v>
      </c>
      <c r="H7" s="62">
        <v>107384</v>
      </c>
      <c r="I7" s="682">
        <v>86378</v>
      </c>
    </row>
    <row r="8" spans="2:9" ht="20.100000000000001" customHeight="1">
      <c r="B8" s="21" t="s">
        <v>153</v>
      </c>
      <c r="C8" s="346">
        <v>69421</v>
      </c>
      <c r="D8" s="252">
        <v>77887</v>
      </c>
      <c r="E8" s="252">
        <v>106509</v>
      </c>
      <c r="F8" s="252">
        <v>110873</v>
      </c>
      <c r="G8" s="75">
        <v>111281</v>
      </c>
      <c r="H8" s="62">
        <v>118769</v>
      </c>
      <c r="I8" s="682">
        <v>100198</v>
      </c>
    </row>
    <row r="9" spans="2:9" ht="20.100000000000001" customHeight="1">
      <c r="B9" s="43" t="s">
        <v>37</v>
      </c>
      <c r="C9" s="347">
        <v>7</v>
      </c>
      <c r="D9" s="254">
        <v>7</v>
      </c>
      <c r="E9" s="254">
        <v>5</v>
      </c>
      <c r="F9" s="254">
        <v>2</v>
      </c>
      <c r="G9" s="100">
        <v>240</v>
      </c>
      <c r="H9" s="66">
        <v>15</v>
      </c>
      <c r="I9" s="683">
        <v>9</v>
      </c>
    </row>
    <row r="10" spans="2:9" ht="20.100000000000001" customHeight="1">
      <c r="B10" s="52" t="s">
        <v>38</v>
      </c>
      <c r="C10" s="372">
        <f>C9+C8+C7+C6</f>
        <v>149743</v>
      </c>
      <c r="D10" s="67">
        <v>165357</v>
      </c>
      <c r="E10" s="67">
        <v>236122</v>
      </c>
      <c r="F10" s="67">
        <v>251725</v>
      </c>
      <c r="G10" s="67">
        <v>257037</v>
      </c>
      <c r="H10" s="68">
        <v>257084</v>
      </c>
      <c r="I10" s="685">
        <v>211146</v>
      </c>
    </row>
    <row r="11" spans="2:9" ht="20.100000000000001" customHeight="1">
      <c r="B11" s="42" t="s">
        <v>39</v>
      </c>
      <c r="C11" s="373"/>
      <c r="D11" s="252"/>
      <c r="E11" s="252"/>
      <c r="F11" s="252"/>
      <c r="G11" s="75"/>
      <c r="H11" s="24"/>
      <c r="I11" s="680"/>
    </row>
    <row r="12" spans="2:9" ht="20.100000000000001" customHeight="1">
      <c r="B12" s="21" t="s">
        <v>11</v>
      </c>
      <c r="C12" s="346">
        <v>31753</v>
      </c>
      <c r="D12" s="252">
        <v>34767</v>
      </c>
      <c r="E12" s="252">
        <v>52667</v>
      </c>
      <c r="F12" s="252">
        <v>64017</v>
      </c>
      <c r="G12" s="75">
        <v>68947</v>
      </c>
      <c r="H12" s="62">
        <v>68918</v>
      </c>
      <c r="I12" s="682">
        <v>54442</v>
      </c>
    </row>
    <row r="13" spans="2:9" ht="20.100000000000001" customHeight="1">
      <c r="B13" s="21" t="s">
        <v>152</v>
      </c>
      <c r="C13" s="346">
        <f>65632+21467</f>
        <v>87099</v>
      </c>
      <c r="D13" s="252">
        <v>97417</v>
      </c>
      <c r="E13" s="252">
        <v>151074</v>
      </c>
      <c r="F13" s="252">
        <v>166758</v>
      </c>
      <c r="G13" s="75">
        <v>174201</v>
      </c>
      <c r="H13" s="62">
        <v>169016</v>
      </c>
      <c r="I13" s="682">
        <v>132144</v>
      </c>
    </row>
    <row r="14" spans="2:9" ht="20.100000000000001" customHeight="1">
      <c r="B14" s="21" t="s">
        <v>153</v>
      </c>
      <c r="C14" s="346">
        <f>69421+747</f>
        <v>70168</v>
      </c>
      <c r="D14" s="252">
        <v>78798</v>
      </c>
      <c r="E14" s="252">
        <v>108124</v>
      </c>
      <c r="F14" s="252">
        <v>113032</v>
      </c>
      <c r="G14" s="75">
        <v>112251</v>
      </c>
      <c r="H14" s="62">
        <v>119890</v>
      </c>
      <c r="I14" s="682">
        <v>101196</v>
      </c>
    </row>
    <row r="15" spans="2:9" ht="20.100000000000001" customHeight="1">
      <c r="B15" s="21" t="s">
        <v>37</v>
      </c>
      <c r="C15" s="346">
        <f>7+307</f>
        <v>314</v>
      </c>
      <c r="D15" s="252">
        <v>225</v>
      </c>
      <c r="E15" s="252">
        <v>241</v>
      </c>
      <c r="F15" s="252">
        <v>179</v>
      </c>
      <c r="G15" s="75">
        <v>496</v>
      </c>
      <c r="H15" s="62">
        <v>271</v>
      </c>
      <c r="I15" s="682">
        <v>256</v>
      </c>
    </row>
    <row r="16" spans="2:9" ht="20.100000000000001" customHeight="1">
      <c r="B16" s="43" t="s">
        <v>40</v>
      </c>
      <c r="C16" s="347">
        <v>-39591</v>
      </c>
      <c r="D16" s="254">
        <v>-45850</v>
      </c>
      <c r="E16" s="254">
        <v>-75984</v>
      </c>
      <c r="F16" s="254">
        <v>-92261</v>
      </c>
      <c r="G16" s="100">
        <v>-98858</v>
      </c>
      <c r="H16" s="66">
        <v>-101011</v>
      </c>
      <c r="I16" s="683">
        <v>-76792</v>
      </c>
    </row>
    <row r="17" spans="2:9" ht="20.100000000000001" customHeight="1">
      <c r="B17" s="52" t="s">
        <v>38</v>
      </c>
      <c r="C17" s="374">
        <f>C12+C13+C14+C15+C16</f>
        <v>149743</v>
      </c>
      <c r="D17" s="67">
        <v>165357</v>
      </c>
      <c r="E17" s="67">
        <v>236122</v>
      </c>
      <c r="F17" s="67">
        <v>251725</v>
      </c>
      <c r="G17" s="67">
        <v>257037</v>
      </c>
      <c r="H17" s="68">
        <v>257084</v>
      </c>
      <c r="I17" s="684">
        <v>211146</v>
      </c>
    </row>
    <row r="18" spans="2:9" ht="20.100000000000001" customHeight="1">
      <c r="B18" s="42" t="s">
        <v>41</v>
      </c>
      <c r="C18" s="373"/>
      <c r="D18" s="252"/>
      <c r="E18" s="252"/>
      <c r="F18" s="252"/>
      <c r="G18" s="75"/>
      <c r="H18" s="24"/>
      <c r="I18" s="680"/>
    </row>
    <row r="19" spans="2:9" ht="20.100000000000001" customHeight="1">
      <c r="B19" s="21" t="s">
        <v>42</v>
      </c>
      <c r="C19" s="346">
        <v>33472</v>
      </c>
      <c r="D19" s="252">
        <v>36536</v>
      </c>
      <c r="E19" s="252">
        <v>51471</v>
      </c>
      <c r="F19" s="252">
        <v>57650</v>
      </c>
      <c r="G19" s="75">
        <v>59077</v>
      </c>
      <c r="H19" s="62">
        <v>59333</v>
      </c>
      <c r="I19" s="682">
        <v>48813</v>
      </c>
    </row>
    <row r="20" spans="2:9" ht="20.100000000000001" customHeight="1">
      <c r="B20" s="21" t="s">
        <v>43</v>
      </c>
      <c r="C20" s="346">
        <v>71551</v>
      </c>
      <c r="D20" s="252">
        <v>79463</v>
      </c>
      <c r="E20" s="252">
        <v>114747</v>
      </c>
      <c r="F20" s="252">
        <v>128661</v>
      </c>
      <c r="G20" s="75">
        <v>133439</v>
      </c>
      <c r="H20" s="62">
        <v>113379</v>
      </c>
      <c r="I20" s="682">
        <v>96295</v>
      </c>
    </row>
    <row r="21" spans="2:9" ht="20.100000000000001" customHeight="1">
      <c r="B21" s="21" t="s">
        <v>44</v>
      </c>
      <c r="C21" s="346">
        <v>15383</v>
      </c>
      <c r="D21" s="252">
        <v>14857</v>
      </c>
      <c r="E21" s="252">
        <v>23766</v>
      </c>
      <c r="F21" s="252">
        <v>22332</v>
      </c>
      <c r="G21" s="75">
        <v>22675</v>
      </c>
      <c r="H21" s="62">
        <v>22156</v>
      </c>
      <c r="I21" s="682">
        <v>16481</v>
      </c>
    </row>
    <row r="22" spans="2:9" ht="20.100000000000001" customHeight="1">
      <c r="B22" s="21" t="s">
        <v>45</v>
      </c>
      <c r="C22" s="346">
        <v>15294</v>
      </c>
      <c r="D22" s="252">
        <v>17612</v>
      </c>
      <c r="E22" s="252">
        <v>23281</v>
      </c>
      <c r="F22" s="252">
        <v>23146</v>
      </c>
      <c r="G22" s="75">
        <v>23025</v>
      </c>
      <c r="H22" s="62">
        <v>20986</v>
      </c>
      <c r="I22" s="682">
        <v>16652</v>
      </c>
    </row>
    <row r="23" spans="2:9" ht="20.100000000000001" customHeight="1">
      <c r="B23" s="43" t="s">
        <v>46</v>
      </c>
      <c r="C23" s="347">
        <v>14043</v>
      </c>
      <c r="D23" s="254">
        <v>16889</v>
      </c>
      <c r="E23" s="254">
        <v>22857</v>
      </c>
      <c r="F23" s="254">
        <v>19936</v>
      </c>
      <c r="G23" s="100">
        <v>18821</v>
      </c>
      <c r="H23" s="66">
        <v>41230</v>
      </c>
      <c r="I23" s="683">
        <v>32905</v>
      </c>
    </row>
    <row r="24" spans="2:9" ht="20.100000000000001" customHeight="1">
      <c r="B24" s="52" t="s">
        <v>38</v>
      </c>
      <c r="C24" s="374">
        <f>C23+C22+C21+C20+C19</f>
        <v>149743</v>
      </c>
      <c r="D24" s="67">
        <v>165357</v>
      </c>
      <c r="E24" s="67">
        <v>236122</v>
      </c>
      <c r="F24" s="67">
        <v>251725</v>
      </c>
      <c r="G24" s="67">
        <v>257037</v>
      </c>
      <c r="H24" s="68">
        <v>257084</v>
      </c>
      <c r="I24" s="684">
        <v>211146</v>
      </c>
    </row>
    <row r="25" spans="2:9" ht="20.100000000000001" customHeight="1">
      <c r="C25" s="92"/>
      <c r="D25" s="92"/>
      <c r="E25" s="92"/>
      <c r="F25" s="92"/>
      <c r="G25" s="92"/>
      <c r="H25" s="92"/>
    </row>
    <row r="26" spans="2:9" ht="14.1" customHeight="1">
      <c r="B26" s="1499"/>
      <c r="C26" s="1499"/>
      <c r="D26" s="1499"/>
      <c r="E26" s="1499"/>
      <c r="F26" s="1499"/>
      <c r="G26" s="1499"/>
      <c r="H26" s="8"/>
    </row>
    <row r="27" spans="2:9" ht="14.1" customHeight="1">
      <c r="B27" s="8"/>
      <c r="C27" s="483"/>
      <c r="D27" s="236"/>
      <c r="E27" s="8"/>
      <c r="F27" s="8"/>
      <c r="G27" s="8"/>
      <c r="H27" s="326"/>
    </row>
  </sheetData>
  <mergeCells count="2">
    <mergeCell ref="B2:G2"/>
    <mergeCell ref="B26:G26"/>
  </mergeCells>
  <pageMargins left="0.75" right="0.75" top="1" bottom="1" header="0.5" footer="0.5"/>
  <pageSetup paperSize="9" scale="76"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74</vt:i4>
      </vt:variant>
      <vt:variant>
        <vt:lpstr>Named Ranges</vt:lpstr>
      </vt:variant>
      <vt:variant>
        <vt:i4>31</vt:i4>
      </vt:variant>
    </vt:vector>
  </HeadingPairs>
  <TitlesOfParts>
    <vt:vector size="105" baseType="lpstr">
      <vt:lpstr>Summary</vt:lpstr>
      <vt:lpstr>Note on FS (p7)</vt:lpstr>
      <vt:lpstr>Financial highlights (p7)</vt:lpstr>
      <vt:lpstr>Market environment (p7)</vt:lpstr>
      <vt:lpstr>Op. High. by quarter (p8-9)</vt:lpstr>
      <vt:lpstr>Fin. High. by quarter (p8-9)</vt:lpstr>
      <vt:lpstr>Market envir. price (p8-9)</vt:lpstr>
      <vt:lpstr>Consol. stat. income (p10)</vt:lpstr>
      <vt:lpstr>Sales (p11)</vt:lpstr>
      <vt:lpstr>Deprec. depl. &amp; impairme. (p11)</vt:lpstr>
      <vt:lpstr>Equity in income (loss) (p11)</vt:lpstr>
      <vt:lpstr>Income taxes (p11)</vt:lpstr>
      <vt:lpstr>Adj. items op. income (p12)</vt:lpstr>
      <vt:lpstr>Adj. items net income (p13)</vt:lpstr>
      <vt:lpstr>Cons. balance sheet in (p14)</vt:lpstr>
      <vt:lpstr>Net tangible &amp; intangible (p15)</vt:lpstr>
      <vt:lpstr>Property, plant &amp; equip. (p15)</vt:lpstr>
      <vt:lpstr>Non-current assets (p15)</vt:lpstr>
      <vt:lpstr>Non-current debt (p16)</vt:lpstr>
      <vt:lpstr>Consolidated Equity (p17)</vt:lpstr>
      <vt:lpstr>Net-debt-to-equity ratio (p18)</vt:lpstr>
      <vt:lpstr>Capital replacement cost (p18)</vt:lpstr>
      <vt:lpstr>Capital employed (p18)</vt:lpstr>
      <vt:lpstr>ROACE by bs (p19)</vt:lpstr>
      <vt:lpstr>Conso stat. cash flows (p20)</vt:lpstr>
      <vt:lpstr>Cash flows from op. (p20) </vt:lpstr>
      <vt:lpstr>﻿Gross investments (p21)</vt:lpstr>
      <vt:lpstr>Organic investments by bs (p21)</vt:lpstr>
      <vt:lpstr>Divestments by bs (p21)</vt:lpstr>
      <vt:lpstr>Payroll (p24)</vt:lpstr>
      <vt:lpstr>Number of employees (p24)</vt:lpstr>
      <vt:lpstr>Share information (p25)</vt:lpstr>
      <vt:lpstr>Financial highlights (p27)</vt:lpstr>
      <vt:lpstr>Production (p27)</vt:lpstr>
      <vt:lpstr>Proved reserves (p27)</vt:lpstr>
      <vt:lpstr>Key op. ratios Group (p28)</vt:lpstr>
      <vt:lpstr>Key op. ratios subs. (p28)</vt:lpstr>
      <vt:lpstr>Comb. liquids gas prod. (p29</vt:lpstr>
      <vt:lpstr>Liquids prod. (p30)</vt:lpstr>
      <vt:lpstr>Gas prod. (p31)</vt:lpstr>
      <vt:lpstr>Changes oil bitum. gas (p32-36)</vt:lpstr>
      <vt:lpstr>Changes oil res. (p37-40)</vt:lpstr>
      <vt:lpstr>Changes bitum. res. (p41)</vt:lpstr>
      <vt:lpstr>Changes gas res. (p42-45)</vt:lpstr>
      <vt:lpstr>Results op. activities (p46-47)</vt:lpstr>
      <vt:lpstr>Cost incurred (p48)</vt:lpstr>
      <vt:lpstr>Capitalized cost (p49-50)</vt:lpstr>
      <vt:lpstr>Net cash flows (p51-52)</vt:lpstr>
      <vt:lpstr>Changes net cash flows (p53)</vt:lpstr>
      <vt:lpstr>Oil Gas Acreage (p54)</vt:lpstr>
      <vt:lpstr>Nb. prod. wells (p55)</vt:lpstr>
      <vt:lpstr>Nb.prod.dry.wells drilled (p56)</vt:lpstr>
      <vt:lpstr>Explo.Devpt.wells (p57)</vt:lpstr>
      <vt:lpstr>LNG sales (p59) </vt:lpstr>
      <vt:lpstr>Interests pipelines (p62)</vt:lpstr>
      <vt:lpstr>Pipeline gas sales (p63)</vt:lpstr>
      <vt:lpstr>Financial highlights (p97)</vt:lpstr>
      <vt:lpstr>Operational highlights (p97)</vt:lpstr>
      <vt:lpstr>Refinery capacity (p101)</vt:lpstr>
      <vt:lpstr>Distillation capacity (p101)</vt:lpstr>
      <vt:lpstr>Refinery throughput (p102)</vt:lpstr>
      <vt:lpstr>Utiliz. rate feedstocks (p102)</vt:lpstr>
      <vt:lpstr>Utiliz. rate crude (p102)</vt:lpstr>
      <vt:lpstr>Production levels (p102)</vt:lpstr>
      <vt:lpstr>Main prod. capacities (p103)</vt:lpstr>
      <vt:lpstr>Sales by geo. area (p103)</vt:lpstr>
      <vt:lpstr>Sales by activity (p 104)</vt:lpstr>
      <vt:lpstr>Sales by geo. area (p104)</vt:lpstr>
      <vt:lpstr>Sales by activity (p104)</vt:lpstr>
      <vt:lpstr>﻿Financial highlights (p107)</vt:lpstr>
      <vt:lpstr>Operational highlights (p107)</vt:lpstr>
      <vt:lpstr>Petrol sales by area (p111)</vt:lpstr>
      <vt:lpstr>Petrol. sales by product (p111)</vt:lpstr>
      <vt:lpstr>Service-Stations (p112)</vt:lpstr>
      <vt:lpstr>'Adj. items net income (p13)'!Print_Area</vt:lpstr>
      <vt:lpstr>'Capitalized cost (p49-50)'!Print_Area</vt:lpstr>
      <vt:lpstr>'Changes gas res. (p42-45)'!Print_Area</vt:lpstr>
      <vt:lpstr>'Changes net cash flows (p53)'!Print_Area</vt:lpstr>
      <vt:lpstr>'Comb. liquids gas prod. (p29'!Print_Area</vt:lpstr>
      <vt:lpstr>'Cons. balance sheet in (p14)'!Print_Area</vt:lpstr>
      <vt:lpstr>'Conso stat. cash flows (p20)'!Print_Area</vt:lpstr>
      <vt:lpstr>'Consol. stat. income (p10)'!Print_Area</vt:lpstr>
      <vt:lpstr>'Cost incurred (p48)'!Print_Area</vt:lpstr>
      <vt:lpstr>'Deprec. depl. &amp; impairme. (p11)'!Print_Area</vt:lpstr>
      <vt:lpstr>'Fin. High. by quarter (p8-9)'!Print_Area</vt:lpstr>
      <vt:lpstr>'Financial highlights (p7)'!Print_Area</vt:lpstr>
      <vt:lpstr>'Gas prod. (p31)'!Print_Area</vt:lpstr>
      <vt:lpstr>'Interests pipelines (p62)'!Print_Area</vt:lpstr>
      <vt:lpstr>'Key op. ratios Group (p28)'!Print_Area</vt:lpstr>
      <vt:lpstr>'Key op. ratios subs. (p28)'!Print_Area</vt:lpstr>
      <vt:lpstr>'Liquids prod. (p30)'!Print_Area</vt:lpstr>
      <vt:lpstr>'LNG sales (p59) '!Print_Area</vt:lpstr>
      <vt:lpstr>'Main prod. capacities (p103)'!Print_Area</vt:lpstr>
      <vt:lpstr>'Market envir. price (p8-9)'!Print_Area</vt:lpstr>
      <vt:lpstr>'Non-current debt (p16)'!Print_Area</vt:lpstr>
      <vt:lpstr>'Number of employees (p24)'!Print_Area</vt:lpstr>
      <vt:lpstr>'Oil Gas Acreage (p54)'!Print_Area</vt:lpstr>
      <vt:lpstr>'Operational highlights (p97)'!Print_Area</vt:lpstr>
      <vt:lpstr>'Pipeline gas sales (p63)'!Print_Area</vt:lpstr>
      <vt:lpstr>'Production (p27)'!Print_Area</vt:lpstr>
      <vt:lpstr>'Proved reserves (p27)'!Print_Area</vt:lpstr>
      <vt:lpstr>'Sales (p11)'!Print_Area</vt:lpstr>
      <vt:lpstr>'Sales by geo. area (p103)'!Print_Area</vt:lpstr>
      <vt:lpstr>Summary!Print_Area</vt:lpstr>
      <vt:lpstr>'Utiliz. rate feedstocks (p102)'!Print_Area</vt:lpstr>
    </vt:vector>
  </TitlesOfParts>
  <Company>TOTAL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J0358161</dc:creator>
  <cp:lastModifiedBy>J0435118</cp:lastModifiedBy>
  <cp:lastPrinted>2017-04-13T15:46:09Z</cp:lastPrinted>
  <dcterms:created xsi:type="dcterms:W3CDTF">2014-01-10T14:37:04Z</dcterms:created>
  <dcterms:modified xsi:type="dcterms:W3CDTF">2017-04-18T14:19:20Z</dcterms:modified>
</cp:coreProperties>
</file>